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605" windowHeight="13845" tabRatio="719" activeTab="1"/>
  </bookViews>
  <sheets>
    <sheet name="Orientações Preenchimento " sheetId="7" r:id="rId1"/>
    <sheet name="Oferta Prestador" sheetId="8" r:id="rId2"/>
    <sheet name="Esogagogastroduodenoscopia " sheetId="3" r:id="rId3"/>
    <sheet name="Colonoscopia " sheetId="5" r:id="rId4"/>
    <sheet name="Financiamento" sheetId="1" state="hidden" r:id="rId5"/>
    <sheet name="Faixas de Incentivos Endo" sheetId="2" state="hidden" r:id="rId6"/>
    <sheet name="Faixas de Incentivos Colono" sheetId="4" state="hidden" r:id="rId7"/>
    <sheet name="Oferta Total Prestador" sheetId="6" state="hidden" r:id="rId8"/>
    <sheet name="Plan1" sheetId="9" state="hidden" r:id="rId9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5"/>
  <c r="G4"/>
  <c r="I4"/>
  <c r="H4"/>
  <c r="L4"/>
  <c r="G5"/>
  <c r="I5"/>
  <c r="H5"/>
  <c r="L5"/>
  <c r="K6"/>
  <c r="I6"/>
  <c r="H6"/>
  <c r="L6"/>
  <c r="G7"/>
  <c r="I7"/>
  <c r="H7"/>
  <c r="L7"/>
  <c r="G8"/>
  <c r="I8"/>
  <c r="H8"/>
  <c r="L8"/>
  <c r="G9"/>
  <c r="I9"/>
  <c r="H9"/>
  <c r="L9"/>
  <c r="G12"/>
  <c r="I12"/>
  <c r="H12"/>
  <c r="L12"/>
  <c r="L13"/>
  <c r="G13" i="8"/>
  <c r="K13" i="5"/>
  <c r="F13" i="8"/>
  <c r="I13" i="5"/>
  <c r="E13" i="8"/>
  <c r="H13" i="5"/>
  <c r="D13" i="8"/>
  <c r="J4" i="5"/>
  <c r="J5"/>
  <c r="J6"/>
  <c r="J7"/>
  <c r="J8"/>
  <c r="J9"/>
  <c r="J12"/>
  <c r="J13"/>
  <c r="C13" i="8"/>
  <c r="G13" i="5"/>
  <c r="G6" i="3"/>
  <c r="K6"/>
  <c r="K13"/>
  <c r="E9" i="5"/>
  <c r="I10"/>
  <c r="H10"/>
  <c r="J10"/>
  <c r="E11"/>
  <c r="I11"/>
  <c r="H11"/>
  <c r="J11"/>
  <c r="E12"/>
  <c r="F12" i="8"/>
  <c r="H7" i="3"/>
  <c r="I7"/>
  <c r="J7"/>
  <c r="H10"/>
  <c r="E10"/>
  <c r="I10"/>
  <c r="J10"/>
  <c r="H11"/>
  <c r="I11"/>
  <c r="J11"/>
  <c r="G4"/>
  <c r="I4"/>
  <c r="G5"/>
  <c r="I5"/>
  <c r="E6"/>
  <c r="I6"/>
  <c r="H6"/>
  <c r="L6"/>
  <c r="G8"/>
  <c r="I8"/>
  <c r="G9"/>
  <c r="H9"/>
  <c r="G12"/>
  <c r="E12"/>
  <c r="I12"/>
  <c r="F4"/>
  <c r="F5"/>
  <c r="F6"/>
  <c r="F8"/>
  <c r="E9"/>
  <c r="F9"/>
  <c r="F12"/>
  <c r="F13"/>
  <c r="F15"/>
  <c r="E15"/>
  <c r="C15"/>
  <c r="C13"/>
  <c r="E13"/>
  <c r="F4" i="5"/>
  <c r="F5"/>
  <c r="E6"/>
  <c r="F6"/>
  <c r="F7"/>
  <c r="F8"/>
  <c r="F9"/>
  <c r="F12"/>
  <c r="F13"/>
  <c r="E13"/>
  <c r="C13"/>
  <c r="B2" i="2"/>
  <c r="B10"/>
  <c r="D10"/>
  <c r="C10"/>
  <c r="B5" i="4"/>
  <c r="B6" i="1"/>
  <c r="C11"/>
  <c r="C18"/>
  <c r="D18"/>
  <c r="B3" i="4"/>
  <c r="Q18"/>
  <c r="Q16"/>
  <c r="Q17"/>
  <c r="L10" i="5"/>
  <c r="L11"/>
  <c r="P10" i="2"/>
  <c r="B2" i="4"/>
  <c r="R12"/>
  <c r="Q12"/>
  <c r="O12"/>
  <c r="N12"/>
  <c r="M12"/>
  <c r="K12"/>
  <c r="J12"/>
  <c r="I12"/>
  <c r="G12"/>
  <c r="F12"/>
  <c r="E12"/>
  <c r="C12"/>
  <c r="F10" i="2"/>
  <c r="F14" i="8"/>
  <c r="B13"/>
  <c r="B12"/>
  <c r="I10" i="2"/>
  <c r="H10"/>
  <c r="G10"/>
  <c r="E10"/>
  <c r="J10"/>
  <c r="K10"/>
  <c r="L10"/>
  <c r="O10"/>
  <c r="M10"/>
  <c r="N10"/>
  <c r="B5"/>
  <c r="C17" i="1"/>
  <c r="D17"/>
  <c r="B3" i="2"/>
  <c r="O16"/>
  <c r="O14"/>
  <c r="N16"/>
  <c r="N14"/>
  <c r="M16"/>
  <c r="M14"/>
  <c r="L16"/>
  <c r="L14"/>
  <c r="K16"/>
  <c r="K14"/>
  <c r="J16"/>
  <c r="J14"/>
  <c r="I16"/>
  <c r="I14"/>
  <c r="H16"/>
  <c r="H14"/>
  <c r="G16"/>
  <c r="G14"/>
  <c r="F16"/>
  <c r="F14"/>
  <c r="E16"/>
  <c r="E14"/>
  <c r="D16"/>
  <c r="D14"/>
  <c r="C16"/>
  <c r="C14"/>
  <c r="B16"/>
  <c r="B14"/>
  <c r="P16"/>
  <c r="P14"/>
  <c r="R18" i="4"/>
  <c r="R16"/>
  <c r="P18"/>
  <c r="P16"/>
  <c r="C18"/>
  <c r="C16"/>
  <c r="D18"/>
  <c r="D16"/>
  <c r="K18"/>
  <c r="K16"/>
  <c r="E18"/>
  <c r="E16"/>
  <c r="F18"/>
  <c r="F16"/>
  <c r="G18"/>
  <c r="G16"/>
  <c r="H18"/>
  <c r="H16"/>
  <c r="I18"/>
  <c r="I16"/>
  <c r="J18"/>
  <c r="J16"/>
  <c r="L18"/>
  <c r="L16"/>
  <c r="M18"/>
  <c r="M16"/>
  <c r="N18"/>
  <c r="N16"/>
  <c r="O18"/>
  <c r="O16"/>
  <c r="C5" i="8"/>
  <c r="B14"/>
  <c r="D11" i="1"/>
  <c r="B7" i="6"/>
  <c r="B19"/>
  <c r="B13"/>
  <c r="B20"/>
  <c r="B21"/>
  <c r="A20"/>
  <c r="A19"/>
  <c r="H4" i="3"/>
  <c r="H5"/>
  <c r="H12"/>
  <c r="L11"/>
  <c r="L10"/>
  <c r="L7"/>
  <c r="D19" i="1"/>
  <c r="C19"/>
  <c r="B19"/>
  <c r="C10"/>
  <c r="D10"/>
  <c r="D12"/>
  <c r="C12"/>
  <c r="B12"/>
  <c r="D12" i="4"/>
  <c r="H12"/>
  <c r="L12"/>
  <c r="P12"/>
  <c r="N15" i="2"/>
  <c r="O15"/>
  <c r="C15"/>
  <c r="G15"/>
  <c r="K15"/>
  <c r="D15"/>
  <c r="H15"/>
  <c r="L15"/>
  <c r="P15"/>
  <c r="E15"/>
  <c r="I15"/>
  <c r="M15"/>
  <c r="B15"/>
  <c r="F15"/>
  <c r="J15"/>
  <c r="D17" i="4"/>
  <c r="L17"/>
  <c r="G17"/>
  <c r="R17"/>
  <c r="O17"/>
  <c r="J17"/>
  <c r="F17"/>
  <c r="C17"/>
  <c r="N17"/>
  <c r="I17"/>
  <c r="E17"/>
  <c r="P17"/>
  <c r="M17"/>
  <c r="H17"/>
  <c r="K17"/>
  <c r="J12" i="3"/>
  <c r="J6"/>
  <c r="H8"/>
  <c r="L8"/>
  <c r="L5"/>
  <c r="J8"/>
  <c r="H13"/>
  <c r="D12" i="8"/>
  <c r="D14"/>
  <c r="J4" i="3"/>
  <c r="L4"/>
  <c r="L12"/>
  <c r="J5"/>
  <c r="G13"/>
  <c r="I9"/>
  <c r="L9"/>
  <c r="L13"/>
  <c r="G12" i="8"/>
  <c r="G14"/>
  <c r="J9" i="3"/>
  <c r="J13"/>
  <c r="C12" i="8"/>
  <c r="C14"/>
  <c r="I13" i="3"/>
  <c r="E12" i="8"/>
  <c r="E14"/>
</calcChain>
</file>

<file path=xl/sharedStrings.xml><?xml version="1.0" encoding="utf-8"?>
<sst xmlns="http://schemas.openxmlformats.org/spreadsheetml/2006/main" count="245" uniqueCount="172">
  <si>
    <t>FINANNCIAMENTO ENDOSCOPIA E COLONOSCOPIA</t>
  </si>
  <si>
    <t xml:space="preserve">RECURSOS DE MÉDIA E ALTA COMPLEXIDADE </t>
  </si>
  <si>
    <r>
      <t>Saldo de Recursos MAC -</t>
    </r>
    <r>
      <rPr>
        <sz val="12"/>
        <color rgb="FFFF0000"/>
        <rFont val="Calibri"/>
        <family val="2"/>
      </rPr>
      <t xml:space="preserve"> Parecer Nº 05/2018</t>
    </r>
  </si>
  <si>
    <t>TOTAL DE RECURSOS</t>
  </si>
  <si>
    <t>% do Recurso</t>
  </si>
  <si>
    <t>Valor/ANO</t>
  </si>
  <si>
    <t>Distribuição Quantitativa</t>
  </si>
  <si>
    <t>Distribuição Qualitativa (Incentivos Financeiros)</t>
  </si>
  <si>
    <t>Total</t>
  </si>
  <si>
    <t>ELEMENTOS</t>
  </si>
  <si>
    <t>%</t>
  </si>
  <si>
    <t>Ano</t>
  </si>
  <si>
    <t>Mês</t>
  </si>
  <si>
    <t xml:space="preserve">ESOFAGOGASTRODUODENOSCOPIA </t>
  </si>
  <si>
    <t xml:space="preserve">COLONOSCOPIA </t>
  </si>
  <si>
    <t>TOTAL</t>
  </si>
  <si>
    <t xml:space="preserve">outras cisto </t>
  </si>
  <si>
    <t xml:space="preserve">FAIXAS DE INCENTIVOS FINANCEIROS - COLONOSCOPIA </t>
  </si>
  <si>
    <t>Distribuição do Valor Mês</t>
  </si>
  <si>
    <t>Valor da linha de Cuidado COLONOSCOPIA - SIGTAP + Complementação</t>
  </si>
  <si>
    <t>Colono</t>
  </si>
  <si>
    <t>Oferta Compra Direta/Edital</t>
  </si>
  <si>
    <t>Faixa Numérica</t>
  </si>
  <si>
    <t xml:space="preserve">Percentual do incentivo dividido entres os três  procedimentos </t>
  </si>
  <si>
    <t xml:space="preserve"> Valor do incentivo  </t>
  </si>
  <si>
    <t>Quanto ficaria por procedimento (Sigtap + complementação + incentivo)</t>
  </si>
  <si>
    <t>Valor</t>
  </si>
  <si>
    <t>ESOFAGOGASTRODUODENOSCOPIA</t>
  </si>
  <si>
    <t>COLONOSCOPIA</t>
  </si>
  <si>
    <t>LINHA DE CUIDADO COLONOSCOPIA</t>
  </si>
  <si>
    <t xml:space="preserve">Procedimentos </t>
  </si>
  <si>
    <t>EXECUÇÃO DO PROCEDIMENTO</t>
  </si>
  <si>
    <t>Código Sigtap</t>
  </si>
  <si>
    <t>% de Complementação</t>
  </si>
  <si>
    <t>Complementação</t>
  </si>
  <si>
    <t>Valor Total</t>
  </si>
  <si>
    <t>Nº de Procedimento</t>
  </si>
  <si>
    <t>Valor Total Sigtap</t>
  </si>
  <si>
    <t>Valor Total Complem.</t>
  </si>
  <si>
    <t>Incentivo</t>
  </si>
  <si>
    <t>Total a Pagar</t>
  </si>
  <si>
    <t>CONSULTA MEDICA EM ATENÇÃO ESPECIALIZADA (CBO 225165 Médico gastroenterologista ou 225310 Médico em endoscopia)</t>
  </si>
  <si>
    <t>03.01.01.007-2</t>
  </si>
  <si>
    <t>CONSULTA EM ENFERMAGEM</t>
  </si>
  <si>
    <t>03.01.01.004-8</t>
  </si>
  <si>
    <t>02.09.01.002-9</t>
  </si>
  <si>
    <t>DILATAÇÃO DIGITAL / INSTRUMENTAL DO ANUS E/OU RETO</t>
  </si>
  <si>
    <t>04.07.02.012-8</t>
  </si>
  <si>
    <t>CONSULTA MEDICA EM ATENÇÃO ESPECIALIZADA (CBO 225151 Médico anestesiologista)</t>
  </si>
  <si>
    <t xml:space="preserve">03.01.01.007-2 </t>
  </si>
  <si>
    <t>SEDACAO</t>
  </si>
  <si>
    <t>04.17.01.006-0</t>
  </si>
  <si>
    <t>04.07.02.039-0</t>
  </si>
  <si>
    <t>02.01.01.037-2</t>
  </si>
  <si>
    <t>ADMINISTRACAO DE MEDICAMENTOS NA ATENCAO ESPECIALIZADA</t>
  </si>
  <si>
    <t>03.01.10.001-2</t>
  </si>
  <si>
    <t>OFERTA TOTAL PRESTADOR                                                                                                                                       ENDOSCOPIA E COLONOSCOPIA</t>
  </si>
  <si>
    <t>ENDOSCOPIA</t>
  </si>
  <si>
    <t>Linha de Cuidado</t>
  </si>
  <si>
    <t xml:space="preserve">Oferta Mensal </t>
  </si>
  <si>
    <t xml:space="preserve">Total </t>
  </si>
  <si>
    <t>Elementos</t>
  </si>
  <si>
    <t>Oferta Mensal para o SUS</t>
  </si>
  <si>
    <t>Quantidade ofertada x Sigtap</t>
  </si>
  <si>
    <t>Quantidade ofertada x Recursos Próprios</t>
  </si>
  <si>
    <t>Valor Incentivo</t>
  </si>
  <si>
    <t xml:space="preserve">1º PASSO: Abra a Aba Oferta Total Prestador </t>
  </si>
  <si>
    <t>ATENÇÃO OBRIGATÓRIO!</t>
  </si>
  <si>
    <t>FAIXAS DE INCENTIVOS FINANCEIROS - ESOFAGOGASTRODUODENOSCOPIA</t>
  </si>
  <si>
    <t xml:space="preserve"> LINHA DE CUIDADO ESOFAGOGASTRODUODENOSCOPIA</t>
  </si>
  <si>
    <t>Procedimentos</t>
  </si>
  <si>
    <t>INCENTIVO 1</t>
  </si>
  <si>
    <t>INCENTIVO 5</t>
  </si>
  <si>
    <t>INCENTIVO 6</t>
  </si>
  <si>
    <t>INCENTIVO 7</t>
  </si>
  <si>
    <t>Valor Sigtap</t>
  </si>
  <si>
    <t>Valor Complementação</t>
  </si>
  <si>
    <t xml:space="preserve">Percentual do incentivo dividido entres os dois  procedimentos </t>
  </si>
  <si>
    <t xml:space="preserve"> Valor do incentivo </t>
  </si>
  <si>
    <t>Quanto ficaria por procedimento (Sigtap + incentivo)</t>
  </si>
  <si>
    <t>02.09.01.003-7</t>
  </si>
  <si>
    <t>02.02.08.021-8</t>
  </si>
  <si>
    <t>(*) Exame realizado mediante justificativa no prontuário do paciente</t>
  </si>
  <si>
    <t>(*) Registrar, se necessário, apenas um único código/procedimento</t>
  </si>
  <si>
    <t>INCENTIVO 2</t>
  </si>
  <si>
    <t>INCENTIVO 4</t>
  </si>
  <si>
    <t>INCENTIVO 8</t>
  </si>
  <si>
    <t>EDA</t>
  </si>
  <si>
    <t xml:space="preserve">INCENTIVO 1 </t>
  </si>
  <si>
    <t>INCENTIVO 3</t>
  </si>
  <si>
    <t>Valor/MÊS</t>
  </si>
  <si>
    <t>Necessidade SMS/Mês</t>
  </si>
  <si>
    <t>Procedimentos de Esofagogastroduodenoscopia</t>
  </si>
  <si>
    <t>Procedimentos de Colonoscopia</t>
  </si>
  <si>
    <t>SEDAÇÃO</t>
  </si>
  <si>
    <t>VALOR DO PROCEDIMENTO</t>
  </si>
  <si>
    <t>ORIENTAÇÕES PARA PREENCHIMENTO DA PLANILHA OFERTA DE PROCEDIMENTOS ESOFAGOGASTRODUODENOSCOPIA E COLONOSCOPIA</t>
  </si>
  <si>
    <t>FORMA DE FINANCIAMENTO DA LINHA DE CUIDADO - ENDOSCOPIA E COLONOSCOPIA</t>
  </si>
  <si>
    <t>Capacidade Instalada (mensal)</t>
  </si>
  <si>
    <t>Oferta Mensal para SUS</t>
  </si>
  <si>
    <t>3. Total</t>
  </si>
  <si>
    <t>Quantidade  de Oferta SUS</t>
  </si>
  <si>
    <t>Valor Total Complementação  R$</t>
  </si>
  <si>
    <t>OFERTA TOTAL DE PROCEDIMENTOS DE ENDOSCOPIA E COLONOSCOPIA</t>
  </si>
  <si>
    <t>1.Total de Procedimentos</t>
  </si>
  <si>
    <t xml:space="preserve">     1.2 Colonoscopia (Obrigatório)</t>
  </si>
  <si>
    <t xml:space="preserve">     1.1 Esofagogastroduodenoscopia (Obrigatório)</t>
  </si>
  <si>
    <t>Valor Total SIGTAP  R$</t>
  </si>
  <si>
    <t>Valor Esofagogastroduodenoscopia - SIGTAP + Complementação</t>
  </si>
  <si>
    <t>INCENTIVO 9</t>
  </si>
  <si>
    <t>INCENTIVO 10</t>
  </si>
  <si>
    <t>INCENTIVO 11</t>
  </si>
  <si>
    <t>INCENTIVO 12</t>
  </si>
  <si>
    <t>INCENTIVO 13</t>
  </si>
  <si>
    <t>INCENTIVO 14</t>
  </si>
  <si>
    <t xml:space="preserve">Percentual do incentivo para o procedimento </t>
  </si>
  <si>
    <t>0-29</t>
  </si>
  <si>
    <t>30-59</t>
  </si>
  <si>
    <t>60-89</t>
  </si>
  <si>
    <t>90-119</t>
  </si>
  <si>
    <t>120-149</t>
  </si>
  <si>
    <t>150-179</t>
  </si>
  <si>
    <t>180-209</t>
  </si>
  <si>
    <t>210-239</t>
  </si>
  <si>
    <t>240-269</t>
  </si>
  <si>
    <t>270-299</t>
  </si>
  <si>
    <t>300-329</t>
  </si>
  <si>
    <t>330-359</t>
  </si>
  <si>
    <t>360-389</t>
  </si>
  <si>
    <t>390-419</t>
  </si>
  <si>
    <t>420-449</t>
  </si>
  <si>
    <t>450-480</t>
  </si>
  <si>
    <t>INCENTIVO 15</t>
  </si>
  <si>
    <t>INCENTIVO 16</t>
  </si>
  <si>
    <t>455 /460</t>
  </si>
  <si>
    <t>465/480</t>
  </si>
  <si>
    <t>420-460</t>
  </si>
  <si>
    <t>04.07.01.025-4</t>
  </si>
  <si>
    <t>Valor Total Incentivos  R$</t>
  </si>
  <si>
    <t>Procedimentos/Códio SIGTAP</t>
  </si>
  <si>
    <t xml:space="preserve"> 02.09.01.003-7 - Esofagogastroduodenoscopia </t>
  </si>
  <si>
    <t xml:space="preserve">02.09.01.002-9 - Colonoscopia </t>
  </si>
  <si>
    <t>Nº de Procedimento (Unitário)</t>
  </si>
  <si>
    <t xml:space="preserve">Total a Pagar </t>
  </si>
  <si>
    <t>Valor SIGTAP</t>
  </si>
  <si>
    <t>Procedimento</t>
  </si>
  <si>
    <t>Valor Procedimento</t>
  </si>
  <si>
    <t xml:space="preserve"> Incentivos</t>
  </si>
  <si>
    <t>Esofagogastroduodenoscopia</t>
  </si>
  <si>
    <t>Colonoscopia</t>
  </si>
  <si>
    <r>
      <t>Incentivos financeiros  com valor máximo de</t>
    </r>
    <r>
      <rPr>
        <b/>
        <sz val="11"/>
        <rFont val="Calibri"/>
        <family val="2"/>
      </rPr>
      <t xml:space="preserve"> R$ 10.625,00</t>
    </r>
  </si>
  <si>
    <r>
      <t>Incentivos financeiros com  valor máximo de</t>
    </r>
    <r>
      <rPr>
        <b/>
        <sz val="11"/>
        <rFont val="Calibri"/>
        <family val="2"/>
      </rPr>
      <t xml:space="preserve"> R$ 60.208,33</t>
    </r>
  </si>
  <si>
    <t xml:space="preserve">VALOR </t>
  </si>
  <si>
    <t>(*)(**)BIÓPSIA DE PELE E PARTES MOLES</t>
  </si>
  <si>
    <t>(**) Registrar, se necessário, apenas um único código/procedimento</t>
  </si>
  <si>
    <t>(*)(**)(a)RETIRADA DE PÓLIPO DO TUBO DIGESTIVO POR ENDOSCOPIA</t>
  </si>
  <si>
    <t>(*)(**)(a)BIÓPSIA DE PELE E PARTES MOLES</t>
  </si>
  <si>
    <t>(*)(**) (a)RETIRADA DE CORPO ESTRANHO / POLIPOS DO RETO / COLO SIGMOIDE</t>
  </si>
  <si>
    <t>(*)(**)(a)PESQUISA DE HELICOBACTER PYLORI</t>
  </si>
  <si>
    <t>Variando R$ 183,85 - R$243,85</t>
  </si>
  <si>
    <t xml:space="preserve">Variando R$ </t>
  </si>
  <si>
    <t>Quantidade ofertada x Valor dos procedimentos</t>
  </si>
  <si>
    <t>Valor Total a Receber  R$</t>
  </si>
  <si>
    <t>Valor Total Procedimento s/ incentivo</t>
  </si>
  <si>
    <t>&gt;460</t>
  </si>
  <si>
    <t>PROCS</t>
  </si>
  <si>
    <t>INCENTIVO</t>
  </si>
  <si>
    <t>&gt;480</t>
  </si>
  <si>
    <t>2º PASSO: No campo em branco insira o quantitativo da capacidade instalada</t>
  </si>
  <si>
    <t>3º PASSO: No campo amarelo insira o quantitativo total da oferta de cada procedimento</t>
  </si>
  <si>
    <t>4º PASSO: A planilha abaixo será preenchida de forma automática, com os  valores correspondentes ao número de procedimentos ofertados e os incentivos financeiros correspondentes</t>
  </si>
  <si>
    <t>5º PASSO: Imprimir e anexar a planilha "Oferta Prestador" às documentações do edital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</si>
</sst>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-&quot;R$&quot;\ * #,##0.00_-;\-&quot;R$&quot;\ * #,##0.00_-;_-&quot;R$&quot;\ * &quot;-&quot;??_-;_-@"/>
    <numFmt numFmtId="166" formatCode="&quot;R$&quot;#,##0.00"/>
    <numFmt numFmtId="167" formatCode="&quot;R$&quot;\ #,##0.00"/>
  </numFmts>
  <fonts count="33">
    <font>
      <sz val="11"/>
      <color rgb="FF000000"/>
      <name val="Calibri"/>
    </font>
    <font>
      <b/>
      <sz val="20"/>
      <color rgb="FF000000"/>
      <name val="Calibri"/>
      <family val="2"/>
    </font>
    <font>
      <sz val="11"/>
      <name val="Calibri"/>
      <family val="2"/>
    </font>
    <font>
      <sz val="20"/>
      <color rgb="FF000000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1"/>
      <color rgb="FF000000"/>
      <name val="Calibri"/>
      <family val="2"/>
    </font>
    <font>
      <sz val="12"/>
      <color rgb="FF1969A0"/>
      <name val="Arial"/>
      <family val="2"/>
    </font>
    <font>
      <sz val="12"/>
      <color rgb="FFFF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24"/>
      <color theme="1"/>
      <name val="Calibri"/>
      <family val="2"/>
      <scheme val="minor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</font>
    <font>
      <u/>
      <sz val="11"/>
      <color theme="11"/>
      <name val="Calibri"/>
    </font>
  </fonts>
  <fills count="6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DEFBB"/>
        <bgColor rgb="FFFDEFBB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EAF1DD"/>
      </patternFill>
    </fill>
    <fill>
      <patternFill patternType="solid">
        <fgColor theme="5" tint="0.59999389629810485"/>
        <bgColor rgb="FFDBE5F1"/>
      </patternFill>
    </fill>
    <fill>
      <patternFill patternType="solid">
        <fgColor theme="7" tint="0.39997558519241921"/>
        <bgColor rgb="FF9933FF"/>
      </patternFill>
    </fill>
    <fill>
      <patternFill patternType="solid">
        <fgColor rgb="FFFF66CC"/>
        <bgColor rgb="FFFF33CC"/>
      </patternFill>
    </fill>
    <fill>
      <patternFill patternType="solid">
        <fgColor rgb="FFFF66CC"/>
        <bgColor rgb="FFFDE9D9"/>
      </patternFill>
    </fill>
    <fill>
      <patternFill patternType="solid">
        <fgColor rgb="FFFF66CC"/>
        <bgColor indexed="64"/>
      </patternFill>
    </fill>
    <fill>
      <patternFill patternType="solid">
        <fgColor rgb="FFFF66CC"/>
        <bgColor rgb="FFEAF1DD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CC"/>
        <bgColor rgb="FFFF00FF"/>
      </patternFill>
    </fill>
    <fill>
      <patternFill patternType="solid">
        <fgColor theme="7" tint="0.39997558519241921"/>
        <bgColor rgb="FF9900FF"/>
      </patternFill>
    </fill>
    <fill>
      <patternFill patternType="solid">
        <fgColor theme="0"/>
        <bgColor rgb="FFFFC000"/>
      </patternFill>
    </fill>
    <fill>
      <patternFill patternType="solid">
        <fgColor rgb="FFFF66CC"/>
        <bgColor rgb="FF92CDDC"/>
      </patternFill>
    </fill>
    <fill>
      <patternFill patternType="solid">
        <fgColor rgb="FFFFCCFF"/>
        <bgColor rgb="FF92CDDC"/>
      </patternFill>
    </fill>
    <fill>
      <patternFill patternType="solid">
        <fgColor rgb="FFFFCCFF"/>
        <bgColor indexed="64"/>
      </patternFill>
    </fill>
    <fill>
      <patternFill patternType="solid">
        <fgColor rgb="FFFF66CC"/>
        <bgColor rgb="FFCCFFCC"/>
      </patternFill>
    </fill>
    <fill>
      <patternFill patternType="solid">
        <fgColor rgb="FFFF66CC"/>
        <bgColor rgb="FFF2F2F2"/>
      </patternFill>
    </fill>
    <fill>
      <patternFill patternType="solid">
        <fgColor rgb="FFFF66CC"/>
        <bgColor rgb="FFDBE5F1"/>
      </patternFill>
    </fill>
    <fill>
      <patternFill patternType="solid">
        <fgColor rgb="FFFFCCFF"/>
        <bgColor rgb="FFF2F2F2"/>
      </patternFill>
    </fill>
    <fill>
      <patternFill patternType="solid">
        <fgColor rgb="FFFFCCFF"/>
        <bgColor rgb="FFDBE5F1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rgb="FFDBE5F1"/>
      </patternFill>
    </fill>
    <fill>
      <patternFill patternType="solid">
        <fgColor theme="0" tint="-0.34998626667073579"/>
        <bgColor rgb="FFF2F2F2"/>
      </patternFill>
    </fill>
    <fill>
      <patternFill patternType="solid">
        <fgColor theme="0" tint="-0.34998626667073579"/>
        <bgColor rgb="FFDDD9C3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CC"/>
        <bgColor rgb="FFDDD9C3"/>
      </patternFill>
    </fill>
    <fill>
      <patternFill patternType="solid">
        <fgColor rgb="FFFFCCFF"/>
        <bgColor rgb="FFEEECE1"/>
      </patternFill>
    </fill>
    <fill>
      <patternFill patternType="solid">
        <fgColor theme="0" tint="-0.34998626667073579"/>
        <bgColor rgb="FFDBE5F1"/>
      </patternFill>
    </fill>
    <fill>
      <patternFill patternType="solid">
        <fgColor theme="5" tint="0.39997558519241921"/>
        <bgColor rgb="FFD9959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rgb="FFE5B8B7"/>
      </patternFill>
    </fill>
    <fill>
      <patternFill patternType="solid">
        <fgColor theme="5" tint="0.59999389629810485"/>
        <bgColor rgb="FFF2DBDB"/>
      </patternFill>
    </fill>
    <fill>
      <patternFill patternType="solid">
        <fgColor theme="5" tint="0.59999389629810485"/>
        <bgColor rgb="FFFDE9D9"/>
      </patternFill>
    </fill>
    <fill>
      <patternFill patternType="solid">
        <fgColor theme="5" tint="0.59999389629810485"/>
        <bgColor rgb="FFEEECE1"/>
      </patternFill>
    </fill>
    <fill>
      <patternFill patternType="solid">
        <fgColor theme="5" tint="-0.249977111117893"/>
        <bgColor rgb="FFDBE5F1"/>
      </patternFill>
    </fill>
    <fill>
      <patternFill patternType="solid">
        <fgColor theme="5" tint="-0.249977111117893"/>
        <bgColor rgb="FFDDD9C3"/>
      </patternFill>
    </fill>
    <fill>
      <patternFill patternType="solid">
        <fgColor theme="5" tint="0.59999389629810485"/>
        <bgColor rgb="FFEAF1DD"/>
      </patternFill>
    </fill>
    <fill>
      <patternFill patternType="solid">
        <fgColor theme="5" tint="0.39997558519241921"/>
        <bgColor rgb="FF9933FF"/>
      </patternFill>
    </fill>
    <fill>
      <patternFill patternType="solid">
        <fgColor theme="5" tint="0.39997558519241921"/>
        <bgColor rgb="FFFF33CC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FF66CC"/>
        <bgColor rgb="FFCCC0D9"/>
      </patternFill>
    </fill>
    <fill>
      <patternFill patternType="solid">
        <fgColor theme="5" tint="0.39997558519241921"/>
        <bgColor rgb="FFC2D69B"/>
      </patternFill>
    </fill>
    <fill>
      <patternFill patternType="solid">
        <fgColor theme="9" tint="0.59999389629810485"/>
        <bgColor rgb="FFFDE9D9"/>
      </patternFill>
    </fill>
    <fill>
      <patternFill patternType="solid">
        <fgColor theme="9" tint="0.59999389629810485"/>
        <bgColor rgb="FFF2F2F2"/>
      </patternFill>
    </fill>
    <fill>
      <patternFill patternType="solid">
        <fgColor theme="9" tint="0.59999389629810485"/>
        <bgColor rgb="FFEEECE1"/>
      </patternFill>
    </fill>
    <fill>
      <patternFill patternType="solid">
        <fgColor theme="5" tint="0.39997558519241921"/>
        <bgColor rgb="FFF2DBD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F00"/>
        <bgColor rgb="FFDBE5F1"/>
      </patternFill>
    </fill>
    <fill>
      <patternFill patternType="solid">
        <fgColor rgb="FFFFFF00"/>
        <bgColor rgb="FFEEECE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BFBFBF"/>
      </patternFill>
    </fill>
  </fills>
  <borders count="9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auto="1"/>
      </left>
      <right style="thick">
        <color rgb="FF000000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ck">
        <color rgb="FF000000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5" fillId="0" borderId="36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445">
    <xf numFmtId="0" fontId="0" fillId="0" borderId="0" xfId="0" applyFont="1" applyAlignment="1"/>
    <xf numFmtId="0" fontId="1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/>
    <xf numFmtId="0" fontId="3" fillId="3" borderId="6" xfId="0" applyFont="1" applyFill="1" applyBorder="1"/>
    <xf numFmtId="0" fontId="5" fillId="3" borderId="7" xfId="0" applyFont="1" applyFill="1" applyBorder="1" applyAlignment="1">
      <alignment horizontal="left"/>
    </xf>
    <xf numFmtId="165" fontId="6" fillId="0" borderId="7" xfId="0" applyNumberFormat="1" applyFont="1" applyBorder="1"/>
    <xf numFmtId="164" fontId="0" fillId="0" borderId="0" xfId="0" applyNumberFormat="1" applyFont="1"/>
    <xf numFmtId="0" fontId="7" fillId="2" borderId="7" xfId="0" applyFont="1" applyFill="1" applyBorder="1"/>
    <xf numFmtId="165" fontId="6" fillId="2" borderId="7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8" fillId="2" borderId="7" xfId="0" applyFont="1" applyFill="1" applyBorder="1"/>
    <xf numFmtId="0" fontId="7" fillId="0" borderId="7" xfId="0" applyFont="1" applyBorder="1"/>
    <xf numFmtId="10" fontId="7" fillId="0" borderId="7" xfId="0" applyNumberFormat="1" applyFont="1" applyBorder="1"/>
    <xf numFmtId="165" fontId="7" fillId="0" borderId="7" xfId="0" applyNumberFormat="1" applyFont="1" applyBorder="1"/>
    <xf numFmtId="10" fontId="7" fillId="2" borderId="7" xfId="0" applyNumberFormat="1" applyFont="1" applyFill="1" applyBorder="1"/>
    <xf numFmtId="165" fontId="7" fillId="2" borderId="7" xfId="0" applyNumberFormat="1" applyFont="1" applyFill="1" applyBorder="1"/>
    <xf numFmtId="0" fontId="4" fillId="2" borderId="7" xfId="0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/>
    </xf>
    <xf numFmtId="166" fontId="7" fillId="2" borderId="7" xfId="0" applyNumberFormat="1" applyFont="1" applyFill="1" applyBorder="1"/>
    <xf numFmtId="0" fontId="0" fillId="0" borderId="0" xfId="0" applyFont="1"/>
    <xf numFmtId="164" fontId="0" fillId="0" borderId="11" xfId="0" applyNumberFormat="1" applyFont="1" applyBorder="1"/>
    <xf numFmtId="164" fontId="0" fillId="0" borderId="12" xfId="0" applyNumberFormat="1" applyFont="1" applyBorder="1"/>
    <xf numFmtId="164" fontId="0" fillId="0" borderId="18" xfId="0" applyNumberFormat="1" applyFont="1" applyBorder="1"/>
    <xf numFmtId="164" fontId="0" fillId="0" borderId="19" xfId="0" applyNumberFormat="1" applyFont="1" applyBorder="1"/>
    <xf numFmtId="165" fontId="0" fillId="0" borderId="18" xfId="0" applyNumberFormat="1" applyFont="1" applyBorder="1"/>
    <xf numFmtId="165" fontId="0" fillId="0" borderId="19" xfId="0" applyNumberFormat="1" applyFont="1" applyBorder="1"/>
    <xf numFmtId="164" fontId="0" fillId="0" borderId="11" xfId="0" applyNumberFormat="1" applyFont="1" applyBorder="1" applyAlignment="1">
      <alignment horizontal="left"/>
    </xf>
    <xf numFmtId="164" fontId="0" fillId="0" borderId="19" xfId="0" applyNumberFormat="1" applyFont="1" applyBorder="1" applyAlignment="1">
      <alignment horizontal="left"/>
    </xf>
    <xf numFmtId="0" fontId="0" fillId="0" borderId="21" xfId="0" applyFont="1" applyBorder="1" applyAlignment="1">
      <alignment wrapText="1"/>
    </xf>
    <xf numFmtId="0" fontId="7" fillId="0" borderId="0" xfId="0" applyFont="1" applyAlignment="1">
      <alignment wrapText="1"/>
    </xf>
    <xf numFmtId="1" fontId="2" fillId="0" borderId="0" xfId="0" applyNumberFormat="1" applyFont="1"/>
    <xf numFmtId="0" fontId="0" fillId="0" borderId="0" xfId="0" applyFont="1" applyAlignment="1">
      <alignment wrapText="1"/>
    </xf>
    <xf numFmtId="0" fontId="10" fillId="2" borderId="7" xfId="0" applyFont="1" applyFill="1" applyBorder="1" applyAlignment="1">
      <alignment horizontal="center" wrapText="1"/>
    </xf>
    <xf numFmtId="0" fontId="0" fillId="5" borderId="7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166" fontId="0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0" fillId="2" borderId="16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wrapText="1"/>
    </xf>
    <xf numFmtId="0" fontId="7" fillId="0" borderId="0" xfId="0" applyFont="1"/>
    <xf numFmtId="0" fontId="10" fillId="2" borderId="16" xfId="0" applyFont="1" applyFill="1" applyBorder="1" applyAlignment="1">
      <alignment horizontal="left" wrapText="1"/>
    </xf>
    <xf numFmtId="0" fontId="11" fillId="0" borderId="0" xfId="0" applyFont="1"/>
    <xf numFmtId="165" fontId="0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166" fontId="4" fillId="11" borderId="36" xfId="0" applyNumberFormat="1" applyFont="1" applyFill="1" applyBorder="1" applyAlignment="1">
      <alignment horizontal="center"/>
    </xf>
    <xf numFmtId="166" fontId="4" fillId="0" borderId="3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48" xfId="0" applyFont="1" applyBorder="1" applyAlignment="1">
      <alignment horizontal="center"/>
    </xf>
    <xf numFmtId="0" fontId="14" fillId="2" borderId="7" xfId="0" applyFont="1" applyFill="1" applyBorder="1"/>
    <xf numFmtId="0" fontId="7" fillId="14" borderId="7" xfId="0" applyFont="1" applyFill="1" applyBorder="1"/>
    <xf numFmtId="10" fontId="7" fillId="14" borderId="7" xfId="0" applyNumberFormat="1" applyFont="1" applyFill="1" applyBorder="1"/>
    <xf numFmtId="166" fontId="7" fillId="14" borderId="7" xfId="0" applyNumberFormat="1" applyFont="1" applyFill="1" applyBorder="1"/>
    <xf numFmtId="0" fontId="16" fillId="0" borderId="0" xfId="0" applyFont="1" applyAlignment="1"/>
    <xf numFmtId="166" fontId="4" fillId="0" borderId="35" xfId="0" applyNumberFormat="1" applyFont="1" applyBorder="1" applyAlignment="1">
      <alignment horizontal="center"/>
    </xf>
    <xf numFmtId="0" fontId="10" fillId="20" borderId="7" xfId="0" applyFont="1" applyFill="1" applyBorder="1" applyAlignment="1">
      <alignment horizontal="left" wrapText="1"/>
    </xf>
    <xf numFmtId="3" fontId="0" fillId="20" borderId="30" xfId="0" applyNumberFormat="1" applyFont="1" applyFill="1" applyBorder="1" applyAlignment="1">
      <alignment horizontal="center" wrapText="1"/>
    </xf>
    <xf numFmtId="165" fontId="10" fillId="20" borderId="31" xfId="0" applyNumberFormat="1" applyFont="1" applyFill="1" applyBorder="1" applyAlignment="1">
      <alignment horizontal="center" wrapText="1"/>
    </xf>
    <xf numFmtId="165" fontId="10" fillId="20" borderId="32" xfId="0" applyNumberFormat="1" applyFont="1" applyFill="1" applyBorder="1" applyAlignment="1">
      <alignment horizontal="center" wrapText="1"/>
    </xf>
    <xf numFmtId="165" fontId="10" fillId="20" borderId="7" xfId="0" applyNumberFormat="1" applyFont="1" applyFill="1" applyBorder="1" applyAlignment="1">
      <alignment horizontal="center" wrapText="1"/>
    </xf>
    <xf numFmtId="165" fontId="10" fillId="21" borderId="57" xfId="0" applyNumberFormat="1" applyFont="1" applyFill="1" applyBorder="1" applyAlignment="1">
      <alignment horizontal="center" wrapText="1"/>
    </xf>
    <xf numFmtId="165" fontId="10" fillId="22" borderId="58" xfId="0" applyNumberFormat="1" applyFont="1" applyFill="1" applyBorder="1" applyAlignment="1">
      <alignment horizontal="center" wrapText="1"/>
    </xf>
    <xf numFmtId="165" fontId="10" fillId="22" borderId="59" xfId="0" applyNumberFormat="1" applyFont="1" applyFill="1" applyBorder="1" applyAlignment="1">
      <alignment horizontal="center" wrapText="1"/>
    </xf>
    <xf numFmtId="0" fontId="10" fillId="13" borderId="29" xfId="0" applyFont="1" applyFill="1" applyBorder="1" applyAlignment="1">
      <alignment horizontal="left" wrapText="1"/>
    </xf>
    <xf numFmtId="3" fontId="10" fillId="21" borderId="60" xfId="0" applyNumberFormat="1" applyFont="1" applyFill="1" applyBorder="1" applyAlignment="1">
      <alignment horizontal="center" wrapText="1"/>
    </xf>
    <xf numFmtId="165" fontId="10" fillId="21" borderId="61" xfId="0" applyNumberFormat="1" applyFont="1" applyFill="1" applyBorder="1" applyAlignment="1">
      <alignment horizontal="center" wrapText="1"/>
    </xf>
    <xf numFmtId="165" fontId="10" fillId="21" borderId="29" xfId="0" applyNumberFormat="1" applyFont="1" applyFill="1" applyBorder="1" applyAlignment="1">
      <alignment horizontal="center" wrapText="1"/>
    </xf>
    <xf numFmtId="0" fontId="10" fillId="22" borderId="62" xfId="0" applyFont="1" applyFill="1" applyBorder="1" applyAlignment="1">
      <alignment wrapText="1"/>
    </xf>
    <xf numFmtId="3" fontId="0" fillId="22" borderId="63" xfId="0" applyNumberFormat="1" applyFont="1" applyFill="1" applyBorder="1" applyAlignment="1">
      <alignment horizontal="center" wrapText="1"/>
    </xf>
    <xf numFmtId="165" fontId="10" fillId="22" borderId="64" xfId="0" applyNumberFormat="1" applyFont="1" applyFill="1" applyBorder="1" applyAlignment="1">
      <alignment wrapText="1"/>
    </xf>
    <xf numFmtId="165" fontId="10" fillId="22" borderId="65" xfId="0" applyNumberFormat="1" applyFont="1" applyFill="1" applyBorder="1" applyAlignment="1">
      <alignment horizontal="center" wrapText="1"/>
    </xf>
    <xf numFmtId="0" fontId="15" fillId="0" borderId="7" xfId="0" applyFont="1" applyBorder="1" applyAlignment="1">
      <alignment wrapText="1"/>
    </xf>
    <xf numFmtId="164" fontId="0" fillId="0" borderId="11" xfId="0" applyNumberFormat="1" applyFont="1" applyFill="1" applyBorder="1" applyAlignment="1">
      <alignment horizontal="left"/>
    </xf>
    <xf numFmtId="164" fontId="0" fillId="0" borderId="20" xfId="0" applyNumberFormat="1" applyFont="1" applyFill="1" applyBorder="1" applyAlignment="1">
      <alignment horizontal="left"/>
    </xf>
    <xf numFmtId="164" fontId="0" fillId="0" borderId="14" xfId="0" applyNumberFormat="1" applyFont="1" applyFill="1" applyBorder="1"/>
    <xf numFmtId="166" fontId="0" fillId="0" borderId="20" xfId="0" applyNumberFormat="1" applyFont="1" applyFill="1" applyBorder="1"/>
    <xf numFmtId="165" fontId="0" fillId="0" borderId="11" xfId="0" applyNumberFormat="1" applyFont="1" applyFill="1" applyBorder="1"/>
    <xf numFmtId="165" fontId="0" fillId="0" borderId="12" xfId="0" applyNumberFormat="1" applyFont="1" applyFill="1" applyBorder="1"/>
    <xf numFmtId="10" fontId="0" fillId="0" borderId="12" xfId="0" applyNumberFormat="1" applyFont="1" applyBorder="1" applyAlignment="1">
      <alignment horizontal="right"/>
    </xf>
    <xf numFmtId="10" fontId="0" fillId="0" borderId="19" xfId="0" applyNumberFormat="1" applyFont="1" applyBorder="1" applyAlignment="1">
      <alignment horizontal="right"/>
    </xf>
    <xf numFmtId="10" fontId="0" fillId="0" borderId="12" xfId="0" applyNumberFormat="1" applyFont="1" applyFill="1" applyBorder="1" applyAlignment="1">
      <alignment horizontal="right"/>
    </xf>
    <xf numFmtId="10" fontId="0" fillId="0" borderId="20" xfId="0" applyNumberFormat="1" applyFont="1" applyFill="1" applyBorder="1" applyAlignment="1">
      <alignment horizontal="right"/>
    </xf>
    <xf numFmtId="10" fontId="0" fillId="0" borderId="12" xfId="0" applyNumberFormat="1" applyFont="1" applyBorder="1" applyAlignment="1">
      <alignment horizontal="center"/>
    </xf>
    <xf numFmtId="10" fontId="0" fillId="0" borderId="19" xfId="0" applyNumberFormat="1" applyFont="1" applyBorder="1" applyAlignment="1">
      <alignment horizontal="center"/>
    </xf>
    <xf numFmtId="0" fontId="0" fillId="0" borderId="21" xfId="0" applyFont="1" applyBorder="1"/>
    <xf numFmtId="0" fontId="0" fillId="0" borderId="13" xfId="0" applyFont="1" applyBorder="1"/>
    <xf numFmtId="0" fontId="0" fillId="0" borderId="13" xfId="0" applyFont="1" applyFill="1" applyBorder="1" applyAlignment="1">
      <alignment wrapText="1"/>
    </xf>
    <xf numFmtId="0" fontId="0" fillId="0" borderId="47" xfId="0" applyFont="1" applyBorder="1" applyAlignment="1">
      <alignment wrapText="1"/>
    </xf>
    <xf numFmtId="0" fontId="0" fillId="0" borderId="45" xfId="0" applyFont="1" applyFill="1" applyBorder="1"/>
    <xf numFmtId="0" fontId="0" fillId="0" borderId="47" xfId="0" applyFont="1" applyBorder="1"/>
    <xf numFmtId="0" fontId="0" fillId="0" borderId="45" xfId="0" applyFont="1" applyBorder="1" applyAlignment="1">
      <alignment wrapText="1"/>
    </xf>
    <xf numFmtId="0" fontId="15" fillId="0" borderId="45" xfId="0" applyFont="1" applyBorder="1"/>
    <xf numFmtId="0" fontId="0" fillId="0" borderId="45" xfId="0" applyFont="1" applyBorder="1"/>
    <xf numFmtId="0" fontId="0" fillId="24" borderId="23" xfId="0" applyFont="1" applyFill="1" applyBorder="1"/>
    <xf numFmtId="165" fontId="10" fillId="24" borderId="24" xfId="0" applyNumberFormat="1" applyFont="1" applyFill="1" applyBorder="1"/>
    <xf numFmtId="0" fontId="16" fillId="26" borderId="15" xfId="0" applyFont="1" applyFill="1" applyBorder="1" applyAlignment="1">
      <alignment horizontal="center" vertical="center"/>
    </xf>
    <xf numFmtId="0" fontId="16" fillId="26" borderId="15" xfId="0" applyFont="1" applyFill="1" applyBorder="1" applyAlignment="1">
      <alignment horizontal="center" vertical="center" wrapText="1"/>
    </xf>
    <xf numFmtId="0" fontId="10" fillId="23" borderId="66" xfId="0" applyFont="1" applyFill="1" applyBorder="1"/>
    <xf numFmtId="164" fontId="0" fillId="0" borderId="14" xfId="0" applyNumberFormat="1" applyFont="1" applyBorder="1"/>
    <xf numFmtId="0" fontId="16" fillId="26" borderId="72" xfId="0" applyFont="1" applyFill="1" applyBorder="1" applyAlignment="1">
      <alignment horizontal="center" vertical="center"/>
    </xf>
    <xf numFmtId="0" fontId="16" fillId="26" borderId="73" xfId="0" applyFont="1" applyFill="1" applyBorder="1" applyAlignment="1">
      <alignment horizontal="center" vertical="center"/>
    </xf>
    <xf numFmtId="1" fontId="0" fillId="0" borderId="49" xfId="0" applyNumberFormat="1" applyFont="1" applyBorder="1"/>
    <xf numFmtId="166" fontId="0" fillId="0" borderId="14" xfId="0" applyNumberFormat="1" applyFont="1" applyBorder="1"/>
    <xf numFmtId="166" fontId="0" fillId="0" borderId="37" xfId="0" applyNumberFormat="1" applyFont="1" applyBorder="1"/>
    <xf numFmtId="1" fontId="0" fillId="0" borderId="74" xfId="0" applyNumberFormat="1" applyFont="1" applyBorder="1"/>
    <xf numFmtId="166" fontId="0" fillId="0" borderId="20" xfId="0" applyNumberFormat="1" applyFont="1" applyBorder="1"/>
    <xf numFmtId="1" fontId="10" fillId="26" borderId="75" xfId="0" applyNumberFormat="1" applyFont="1" applyFill="1" applyBorder="1"/>
    <xf numFmtId="166" fontId="10" fillId="26" borderId="76" xfId="0" applyNumberFormat="1" applyFont="1" applyFill="1" applyBorder="1"/>
    <xf numFmtId="166" fontId="10" fillId="26" borderId="77" xfId="0" applyNumberFormat="1" applyFont="1" applyFill="1" applyBorder="1"/>
    <xf numFmtId="0" fontId="16" fillId="24" borderId="67" xfId="0" applyFont="1" applyFill="1" applyBorder="1" applyAlignment="1">
      <alignment horizontal="center" vertical="center"/>
    </xf>
    <xf numFmtId="0" fontId="16" fillId="24" borderId="15" xfId="0" applyFont="1" applyFill="1" applyBorder="1" applyAlignment="1">
      <alignment horizontal="center" vertical="center"/>
    </xf>
    <xf numFmtId="0" fontId="16" fillId="24" borderId="15" xfId="0" applyFont="1" applyFill="1" applyBorder="1" applyAlignment="1">
      <alignment horizontal="center" vertical="center" wrapText="1"/>
    </xf>
    <xf numFmtId="0" fontId="16" fillId="24" borderId="17" xfId="0" applyFont="1" applyFill="1" applyBorder="1" applyAlignment="1">
      <alignment horizontal="center" vertical="center"/>
    </xf>
    <xf numFmtId="0" fontId="7" fillId="0" borderId="47" xfId="0" applyFont="1" applyBorder="1"/>
    <xf numFmtId="166" fontId="13" fillId="27" borderId="40" xfId="0" applyNumberFormat="1" applyFont="1" applyFill="1" applyBorder="1" applyAlignment="1">
      <alignment horizontal="center"/>
    </xf>
    <xf numFmtId="166" fontId="13" fillId="33" borderId="40" xfId="0" applyNumberFormat="1" applyFont="1" applyFill="1" applyBorder="1" applyAlignment="1">
      <alignment horizontal="center"/>
    </xf>
    <xf numFmtId="0" fontId="13" fillId="34" borderId="40" xfId="0" applyFont="1" applyFill="1" applyBorder="1" applyAlignment="1">
      <alignment horizontal="center"/>
    </xf>
    <xf numFmtId="0" fontId="0" fillId="0" borderId="36" xfId="0" applyFont="1" applyBorder="1" applyAlignment="1"/>
    <xf numFmtId="0" fontId="7" fillId="0" borderId="35" xfId="0" applyFont="1" applyBorder="1"/>
    <xf numFmtId="0" fontId="0" fillId="0" borderId="34" xfId="0" applyFont="1" applyBorder="1" applyAlignment="1"/>
    <xf numFmtId="0" fontId="7" fillId="0" borderId="81" xfId="0" applyFont="1" applyBorder="1"/>
    <xf numFmtId="0" fontId="7" fillId="0" borderId="82" xfId="0" applyFont="1" applyBorder="1"/>
    <xf numFmtId="166" fontId="4" fillId="10" borderId="82" xfId="0" applyNumberFormat="1" applyFont="1" applyFill="1" applyBorder="1" applyAlignment="1">
      <alignment horizontal="center"/>
    </xf>
    <xf numFmtId="166" fontId="4" fillId="0" borderId="81" xfId="0" applyNumberFormat="1" applyFont="1" applyBorder="1" applyAlignment="1">
      <alignment horizontal="center"/>
    </xf>
    <xf numFmtId="166" fontId="4" fillId="10" borderId="36" xfId="0" applyNumberFormat="1" applyFont="1" applyFill="1" applyBorder="1" applyAlignment="1">
      <alignment horizontal="center"/>
    </xf>
    <xf numFmtId="166" fontId="7" fillId="10" borderId="36" xfId="0" applyNumberFormat="1" applyFont="1" applyFill="1" applyBorder="1"/>
    <xf numFmtId="166" fontId="7" fillId="9" borderId="36" xfId="0" applyNumberFormat="1" applyFont="1" applyFill="1" applyBorder="1"/>
    <xf numFmtId="166" fontId="4" fillId="0" borderId="83" xfId="0" applyNumberFormat="1" applyFont="1" applyBorder="1" applyAlignment="1">
      <alignment horizontal="center"/>
    </xf>
    <xf numFmtId="166" fontId="4" fillId="11" borderId="82" xfId="0" applyNumberFormat="1" applyFont="1" applyFill="1" applyBorder="1" applyAlignment="1">
      <alignment horizontal="center"/>
    </xf>
    <xf numFmtId="166" fontId="7" fillId="10" borderId="82" xfId="0" applyNumberFormat="1" applyFont="1" applyFill="1" applyBorder="1"/>
    <xf numFmtId="0" fontId="7" fillId="16" borderId="40" xfId="0" applyFont="1" applyFill="1" applyBorder="1"/>
    <xf numFmtId="165" fontId="10" fillId="23" borderId="22" xfId="0" applyNumberFormat="1" applyFont="1" applyFill="1" applyBorder="1"/>
    <xf numFmtId="0" fontId="13" fillId="37" borderId="40" xfId="0" applyFont="1" applyFill="1" applyBorder="1" applyAlignment="1">
      <alignment horizontal="center"/>
    </xf>
    <xf numFmtId="166" fontId="13" fillId="39" borderId="40" xfId="0" applyNumberFormat="1" applyFont="1" applyFill="1" applyBorder="1" applyAlignment="1">
      <alignment horizontal="center"/>
    </xf>
    <xf numFmtId="0" fontId="16" fillId="43" borderId="15" xfId="0" applyFont="1" applyFill="1" applyBorder="1" applyAlignment="1">
      <alignment horizontal="center" vertical="center" wrapText="1"/>
    </xf>
    <xf numFmtId="0" fontId="16" fillId="44" borderId="13" xfId="0" applyFont="1" applyFill="1" applyBorder="1" applyAlignment="1">
      <alignment horizontal="center" vertical="center"/>
    </xf>
    <xf numFmtId="0" fontId="16" fillId="44" borderId="15" xfId="0" applyFont="1" applyFill="1" applyBorder="1" applyAlignment="1">
      <alignment horizontal="center" vertical="center" wrapText="1"/>
    </xf>
    <xf numFmtId="0" fontId="13" fillId="46" borderId="45" xfId="0" applyFont="1" applyFill="1" applyBorder="1" applyAlignment="1">
      <alignment horizontal="center"/>
    </xf>
    <xf numFmtId="9" fontId="13" fillId="46" borderId="45" xfId="0" applyNumberFormat="1" applyFont="1" applyFill="1" applyBorder="1" applyAlignment="1">
      <alignment horizontal="center"/>
    </xf>
    <xf numFmtId="9" fontId="7" fillId="46" borderId="45" xfId="0" applyNumberFormat="1" applyFont="1" applyFill="1" applyBorder="1" applyAlignment="1">
      <alignment horizontal="center"/>
    </xf>
    <xf numFmtId="0" fontId="13" fillId="48" borderId="40" xfId="0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center"/>
    </xf>
    <xf numFmtId="165" fontId="0" fillId="0" borderId="14" xfId="0" applyNumberFormat="1" applyFont="1" applyFill="1" applyBorder="1"/>
    <xf numFmtId="1" fontId="0" fillId="0" borderId="74" xfId="0" applyNumberFormat="1" applyFont="1" applyFill="1" applyBorder="1" applyAlignment="1"/>
    <xf numFmtId="166" fontId="0" fillId="0" borderId="14" xfId="0" applyNumberFormat="1" applyFont="1" applyFill="1" applyBorder="1"/>
    <xf numFmtId="0" fontId="7" fillId="50" borderId="7" xfId="0" applyFont="1" applyFill="1" applyBorder="1"/>
    <xf numFmtId="10" fontId="7" fillId="50" borderId="7" xfId="0" applyNumberFormat="1" applyFont="1" applyFill="1" applyBorder="1"/>
    <xf numFmtId="166" fontId="7" fillId="50" borderId="7" xfId="0" applyNumberFormat="1" applyFont="1" applyFill="1" applyBorder="1"/>
    <xf numFmtId="166" fontId="7" fillId="51" borderId="7" xfId="0" applyNumberFormat="1" applyFont="1" applyFill="1" applyBorder="1"/>
    <xf numFmtId="0" fontId="0" fillId="0" borderId="36" xfId="0" applyBorder="1"/>
    <xf numFmtId="2" fontId="20" fillId="2" borderId="40" xfId="0" applyNumberFormat="1" applyFont="1" applyFill="1" applyBorder="1" applyAlignment="1">
      <alignment horizontal="center" vertical="center"/>
    </xf>
    <xf numFmtId="2" fontId="20" fillId="2" borderId="40" xfId="0" applyNumberFormat="1" applyFont="1" applyFill="1" applyBorder="1" applyAlignment="1">
      <alignment horizontal="center" vertical="center" wrapText="1"/>
    </xf>
    <xf numFmtId="166" fontId="20" fillId="2" borderId="40" xfId="0" applyNumberFormat="1" applyFont="1" applyFill="1" applyBorder="1" applyAlignment="1">
      <alignment horizontal="center" vertical="center" wrapText="1"/>
    </xf>
    <xf numFmtId="166" fontId="20" fillId="6" borderId="40" xfId="0" applyNumberFormat="1" applyFont="1" applyFill="1" applyBorder="1" applyAlignment="1">
      <alignment horizontal="center" vertical="center" wrapText="1"/>
    </xf>
    <xf numFmtId="166" fontId="22" fillId="4" borderId="41" xfId="0" applyNumberFormat="1" applyFont="1" applyFill="1" applyBorder="1"/>
    <xf numFmtId="1" fontId="22" fillId="4" borderId="40" xfId="0" applyNumberFormat="1" applyFont="1" applyFill="1" applyBorder="1" applyAlignment="1">
      <alignment horizontal="center" vertical="center"/>
    </xf>
    <xf numFmtId="167" fontId="22" fillId="4" borderId="40" xfId="0" applyNumberFormat="1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wrapText="1"/>
    </xf>
    <xf numFmtId="0" fontId="24" fillId="4" borderId="14" xfId="0" applyFont="1" applyFill="1" applyBorder="1" applyAlignment="1">
      <alignment wrapText="1"/>
    </xf>
    <xf numFmtId="0" fontId="24" fillId="52" borderId="14" xfId="0" applyFont="1" applyFill="1" applyBorder="1" applyAlignment="1">
      <alignment wrapText="1"/>
    </xf>
    <xf numFmtId="0" fontId="25" fillId="52" borderId="11" xfId="0" applyFont="1" applyFill="1" applyBorder="1" applyAlignment="1">
      <alignment wrapText="1"/>
    </xf>
    <xf numFmtId="1" fontId="25" fillId="52" borderId="11" xfId="0" applyNumberFormat="1" applyFont="1" applyFill="1" applyBorder="1" applyAlignment="1">
      <alignment wrapText="1"/>
    </xf>
    <xf numFmtId="0" fontId="25" fillId="4" borderId="39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2" fontId="21" fillId="53" borderId="11" xfId="0" applyNumberFormat="1" applyFont="1" applyFill="1" applyBorder="1"/>
    <xf numFmtId="1" fontId="21" fillId="53" borderId="11" xfId="0" applyNumberFormat="1" applyFont="1" applyFill="1" applyBorder="1" applyAlignment="1">
      <alignment horizontal="center" vertical="center"/>
    </xf>
    <xf numFmtId="167" fontId="21" fillId="53" borderId="11" xfId="0" applyNumberFormat="1" applyFont="1" applyFill="1" applyBorder="1" applyAlignment="1">
      <alignment horizontal="center" vertical="center"/>
    </xf>
    <xf numFmtId="2" fontId="21" fillId="54" borderId="39" xfId="0" applyNumberFormat="1" applyFont="1" applyFill="1" applyBorder="1"/>
    <xf numFmtId="1" fontId="21" fillId="54" borderId="39" xfId="0" applyNumberFormat="1" applyFont="1" applyFill="1" applyBorder="1" applyAlignment="1">
      <alignment horizontal="center" vertical="center"/>
    </xf>
    <xf numFmtId="167" fontId="21" fillId="54" borderId="39" xfId="0" applyNumberFormat="1" applyFont="1" applyFill="1" applyBorder="1" applyAlignment="1">
      <alignment horizontal="center" vertical="center"/>
    </xf>
    <xf numFmtId="0" fontId="2" fillId="0" borderId="34" xfId="0" applyFont="1" applyFill="1" applyBorder="1"/>
    <xf numFmtId="166" fontId="7" fillId="9" borderId="82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13" fillId="34" borderId="51" xfId="0" applyFont="1" applyFill="1" applyBorder="1" applyAlignment="1">
      <alignment horizontal="center"/>
    </xf>
    <xf numFmtId="44" fontId="7" fillId="46" borderId="45" xfId="0" applyNumberFormat="1" applyFont="1" applyFill="1" applyBorder="1" applyAlignment="1">
      <alignment horizontal="center"/>
    </xf>
    <xf numFmtId="0" fontId="13" fillId="18" borderId="45" xfId="0" applyFont="1" applyFill="1" applyBorder="1" applyAlignment="1">
      <alignment horizontal="center"/>
    </xf>
    <xf numFmtId="9" fontId="13" fillId="18" borderId="45" xfId="0" applyNumberFormat="1" applyFont="1" applyFill="1" applyBorder="1" applyAlignment="1">
      <alignment horizontal="center"/>
    </xf>
    <xf numFmtId="9" fontId="7" fillId="18" borderId="45" xfId="0" applyNumberFormat="1" applyFont="1" applyFill="1" applyBorder="1" applyAlignment="1">
      <alignment horizontal="center"/>
    </xf>
    <xf numFmtId="44" fontId="7" fillId="18" borderId="45" xfId="0" applyNumberFormat="1" applyFont="1" applyFill="1" applyBorder="1" applyAlignment="1">
      <alignment horizontal="center"/>
    </xf>
    <xf numFmtId="44" fontId="7" fillId="46" borderId="66" xfId="0" applyNumberFormat="1" applyFont="1" applyFill="1" applyBorder="1" applyAlignment="1">
      <alignment horizontal="center"/>
    </xf>
    <xf numFmtId="0" fontId="13" fillId="34" borderId="88" xfId="0" applyFont="1" applyFill="1" applyBorder="1" applyAlignment="1">
      <alignment horizontal="center"/>
    </xf>
    <xf numFmtId="0" fontId="13" fillId="18" borderId="89" xfId="0" applyFont="1" applyFill="1" applyBorder="1" applyAlignment="1">
      <alignment horizontal="center"/>
    </xf>
    <xf numFmtId="9" fontId="13" fillId="18" borderId="89" xfId="0" applyNumberFormat="1" applyFont="1" applyFill="1" applyBorder="1" applyAlignment="1">
      <alignment horizontal="center"/>
    </xf>
    <xf numFmtId="9" fontId="7" fillId="18" borderId="89" xfId="0" applyNumberFormat="1" applyFont="1" applyFill="1" applyBorder="1" applyAlignment="1">
      <alignment horizontal="center"/>
    </xf>
    <xf numFmtId="44" fontId="7" fillId="18" borderId="66" xfId="0" applyNumberFormat="1" applyFont="1" applyFill="1" applyBorder="1" applyAlignment="1">
      <alignment horizontal="center"/>
    </xf>
    <xf numFmtId="0" fontId="13" fillId="48" borderId="88" xfId="0" applyFont="1" applyFill="1" applyBorder="1" applyAlignment="1">
      <alignment horizontal="center"/>
    </xf>
    <xf numFmtId="0" fontId="13" fillId="46" borderId="89" xfId="0" applyFont="1" applyFill="1" applyBorder="1" applyAlignment="1">
      <alignment horizontal="center"/>
    </xf>
    <xf numFmtId="9" fontId="13" fillId="46" borderId="89" xfId="0" applyNumberFormat="1" applyFont="1" applyFill="1" applyBorder="1" applyAlignment="1">
      <alignment horizontal="center"/>
    </xf>
    <xf numFmtId="9" fontId="7" fillId="46" borderId="89" xfId="0" applyNumberFormat="1" applyFont="1" applyFill="1" applyBorder="1" applyAlignment="1">
      <alignment horizontal="center"/>
    </xf>
    <xf numFmtId="0" fontId="13" fillId="32" borderId="45" xfId="0" applyFont="1" applyFill="1" applyBorder="1" applyAlignment="1">
      <alignment horizontal="center"/>
    </xf>
    <xf numFmtId="9" fontId="13" fillId="32" borderId="45" xfId="0" applyNumberFormat="1" applyFont="1" applyFill="1" applyBorder="1" applyAlignment="1">
      <alignment horizontal="center"/>
    </xf>
    <xf numFmtId="9" fontId="7" fillId="32" borderId="45" xfId="0" applyNumberFormat="1" applyFont="1" applyFill="1" applyBorder="1" applyAlignment="1">
      <alignment horizontal="center"/>
    </xf>
    <xf numFmtId="44" fontId="7" fillId="32" borderId="45" xfId="0" applyNumberFormat="1" applyFont="1" applyFill="1" applyBorder="1" applyAlignment="1">
      <alignment horizontal="center"/>
    </xf>
    <xf numFmtId="44" fontId="7" fillId="32" borderId="66" xfId="0" applyNumberFormat="1" applyFont="1" applyFill="1" applyBorder="1" applyAlignment="1">
      <alignment horizontal="center"/>
    </xf>
    <xf numFmtId="166" fontId="13" fillId="47" borderId="40" xfId="0" applyNumberFormat="1" applyFont="1" applyFill="1" applyBorder="1" applyAlignment="1">
      <alignment horizontal="center"/>
    </xf>
    <xf numFmtId="0" fontId="13" fillId="12" borderId="45" xfId="0" applyFont="1" applyFill="1" applyBorder="1" applyAlignment="1">
      <alignment horizontal="center"/>
    </xf>
    <xf numFmtId="9" fontId="13" fillId="12" borderId="45" xfId="0" applyNumberFormat="1" applyFont="1" applyFill="1" applyBorder="1" applyAlignment="1">
      <alignment horizontal="center"/>
    </xf>
    <xf numFmtId="9" fontId="7" fillId="12" borderId="45" xfId="0" applyNumberFormat="1" applyFont="1" applyFill="1" applyBorder="1" applyAlignment="1">
      <alignment horizontal="center"/>
    </xf>
    <xf numFmtId="44" fontId="7" fillId="12" borderId="45" xfId="0" applyNumberFormat="1" applyFont="1" applyFill="1" applyBorder="1" applyAlignment="1">
      <alignment horizontal="center"/>
    </xf>
    <xf numFmtId="44" fontId="7" fillId="12" borderId="66" xfId="0" applyNumberFormat="1" applyFont="1" applyFill="1" applyBorder="1" applyAlignment="1">
      <alignment horizontal="center"/>
    </xf>
    <xf numFmtId="0" fontId="15" fillId="0" borderId="0" xfId="0" applyFont="1" applyAlignment="1"/>
    <xf numFmtId="0" fontId="28" fillId="0" borderId="34" xfId="0" applyFont="1" applyFill="1" applyBorder="1"/>
    <xf numFmtId="0" fontId="13" fillId="38" borderId="45" xfId="0" applyFont="1" applyFill="1" applyBorder="1" applyAlignment="1">
      <alignment horizontal="center"/>
    </xf>
    <xf numFmtId="9" fontId="7" fillId="38" borderId="45" xfId="0" applyNumberFormat="1" applyFont="1" applyFill="1" applyBorder="1" applyAlignment="1">
      <alignment horizontal="center"/>
    </xf>
    <xf numFmtId="44" fontId="7" fillId="38" borderId="45" xfId="0" applyNumberFormat="1" applyFont="1" applyFill="1" applyBorder="1" applyAlignment="1">
      <alignment horizontal="center"/>
    </xf>
    <xf numFmtId="44" fontId="7" fillId="38" borderId="46" xfId="0" applyNumberFormat="1" applyFont="1" applyFill="1" applyBorder="1" applyAlignment="1">
      <alignment horizontal="center"/>
    </xf>
    <xf numFmtId="0" fontId="13" fillId="32" borderId="87" xfId="0" applyFont="1" applyFill="1" applyBorder="1" applyAlignment="1">
      <alignment horizontal="center"/>
    </xf>
    <xf numFmtId="9" fontId="7" fillId="32" borderId="87" xfId="0" applyNumberFormat="1" applyFont="1" applyFill="1" applyBorder="1" applyAlignment="1">
      <alignment horizontal="center"/>
    </xf>
    <xf numFmtId="44" fontId="7" fillId="32" borderId="87" xfId="0" applyNumberFormat="1" applyFont="1" applyFill="1" applyBorder="1" applyAlignment="1">
      <alignment horizontal="center"/>
    </xf>
    <xf numFmtId="44" fontId="7" fillId="32" borderId="85" xfId="0" applyNumberFormat="1" applyFont="1" applyFill="1" applyBorder="1" applyAlignment="1">
      <alignment horizontal="center"/>
    </xf>
    <xf numFmtId="44" fontId="7" fillId="32" borderId="46" xfId="0" applyNumberFormat="1" applyFont="1" applyFill="1" applyBorder="1" applyAlignment="1">
      <alignment horizontal="center"/>
    </xf>
    <xf numFmtId="0" fontId="13" fillId="30" borderId="45" xfId="0" applyFont="1" applyFill="1" applyBorder="1" applyAlignment="1">
      <alignment horizontal="center"/>
    </xf>
    <xf numFmtId="9" fontId="7" fillId="30" borderId="45" xfId="0" applyNumberFormat="1" applyFont="1" applyFill="1" applyBorder="1" applyAlignment="1">
      <alignment horizontal="center"/>
    </xf>
    <xf numFmtId="0" fontId="13" fillId="30" borderId="87" xfId="0" applyFont="1" applyFill="1" applyBorder="1" applyAlignment="1">
      <alignment horizontal="center"/>
    </xf>
    <xf numFmtId="9" fontId="7" fillId="30" borderId="87" xfId="0" applyNumberFormat="1" applyFont="1" applyFill="1" applyBorder="1" applyAlignment="1">
      <alignment horizontal="center"/>
    </xf>
    <xf numFmtId="0" fontId="13" fillId="34" borderId="67" xfId="0" applyFont="1" applyFill="1" applyBorder="1" applyAlignment="1">
      <alignment horizontal="center"/>
    </xf>
    <xf numFmtId="0" fontId="13" fillId="32" borderId="50" xfId="0" applyFont="1" applyFill="1" applyBorder="1" applyAlignment="1">
      <alignment horizontal="center"/>
    </xf>
    <xf numFmtId="9" fontId="7" fillId="32" borderId="50" xfId="0" applyNumberFormat="1" applyFont="1" applyFill="1" applyBorder="1" applyAlignment="1">
      <alignment horizontal="center"/>
    </xf>
    <xf numFmtId="44" fontId="7" fillId="30" borderId="45" xfId="0" applyNumberFormat="1" applyFont="1" applyFill="1" applyBorder="1" applyAlignment="1">
      <alignment horizontal="center"/>
    </xf>
    <xf numFmtId="44" fontId="7" fillId="30" borderId="46" xfId="0" applyNumberFormat="1" applyFont="1" applyFill="1" applyBorder="1" applyAlignment="1">
      <alignment horizontal="center"/>
    </xf>
    <xf numFmtId="44" fontId="7" fillId="18" borderId="46" xfId="0" applyNumberFormat="1" applyFont="1" applyFill="1" applyBorder="1" applyAlignment="1">
      <alignment horizontal="center"/>
    </xf>
    <xf numFmtId="0" fontId="13" fillId="31" borderId="45" xfId="0" applyFont="1" applyFill="1" applyBorder="1" applyAlignment="1">
      <alignment horizontal="center"/>
    </xf>
    <xf numFmtId="9" fontId="7" fillId="31" borderId="45" xfId="0" applyNumberFormat="1" applyFont="1" applyFill="1" applyBorder="1" applyAlignment="1">
      <alignment horizontal="center"/>
    </xf>
    <xf numFmtId="164" fontId="7" fillId="32" borderId="45" xfId="0" applyNumberFormat="1" applyFont="1" applyFill="1" applyBorder="1" applyAlignment="1">
      <alignment horizontal="center"/>
    </xf>
    <xf numFmtId="164" fontId="7" fillId="32" borderId="46" xfId="0" applyNumberFormat="1" applyFont="1" applyFill="1" applyBorder="1" applyAlignment="1">
      <alignment horizontal="center"/>
    </xf>
    <xf numFmtId="0" fontId="13" fillId="29" borderId="45" xfId="0" applyFont="1" applyFill="1" applyBorder="1" applyAlignment="1">
      <alignment horizontal="center"/>
    </xf>
    <xf numFmtId="9" fontId="7" fillId="29" borderId="45" xfId="0" applyNumberFormat="1" applyFont="1" applyFill="1" applyBorder="1" applyAlignment="1">
      <alignment horizontal="center"/>
    </xf>
    <xf numFmtId="164" fontId="7" fillId="30" borderId="45" xfId="0" applyNumberFormat="1" applyFont="1" applyFill="1" applyBorder="1" applyAlignment="1">
      <alignment horizontal="center"/>
    </xf>
    <xf numFmtId="164" fontId="7" fillId="30" borderId="46" xfId="0" applyNumberFormat="1" applyFont="1" applyFill="1" applyBorder="1" applyAlignment="1">
      <alignment horizontal="center"/>
    </xf>
    <xf numFmtId="166" fontId="13" fillId="28" borderId="51" xfId="0" applyNumberFormat="1" applyFont="1" applyFill="1" applyBorder="1" applyAlignment="1">
      <alignment horizontal="center"/>
    </xf>
    <xf numFmtId="44" fontId="7" fillId="30" borderId="87" xfId="0" applyNumberFormat="1" applyFont="1" applyFill="1" applyBorder="1" applyAlignment="1">
      <alignment horizontal="center"/>
    </xf>
    <xf numFmtId="44" fontId="7" fillId="30" borderId="85" xfId="0" applyNumberFormat="1" applyFont="1" applyFill="1" applyBorder="1" applyAlignment="1">
      <alignment horizontal="center"/>
    </xf>
    <xf numFmtId="0" fontId="13" fillId="30" borderId="47" xfId="0" applyFont="1" applyFill="1" applyBorder="1" applyAlignment="1">
      <alignment horizontal="center"/>
    </xf>
    <xf numFmtId="0" fontId="13" fillId="32" borderId="49" xfId="0" applyFont="1" applyFill="1" applyBorder="1" applyAlignment="1">
      <alignment horizontal="center"/>
    </xf>
    <xf numFmtId="9" fontId="7" fillId="32" borderId="49" xfId="0" applyNumberFormat="1" applyFont="1" applyFill="1" applyBorder="1" applyAlignment="1">
      <alignment horizontal="center"/>
    </xf>
    <xf numFmtId="44" fontId="7" fillId="32" borderId="49" xfId="0" applyNumberFormat="1" applyFont="1" applyFill="1" applyBorder="1" applyAlignment="1">
      <alignment horizontal="center"/>
    </xf>
    <xf numFmtId="44" fontId="7" fillId="32" borderId="43" xfId="0" applyNumberFormat="1" applyFont="1" applyFill="1" applyBorder="1" applyAlignment="1">
      <alignment horizontal="center"/>
    </xf>
    <xf numFmtId="0" fontId="15" fillId="9" borderId="45" xfId="0" applyFont="1" applyFill="1" applyBorder="1" applyAlignment="1">
      <alignment wrapText="1"/>
    </xf>
    <xf numFmtId="0" fontId="15" fillId="9" borderId="13" xfId="0" applyFont="1" applyFill="1" applyBorder="1" applyAlignment="1">
      <alignment wrapText="1"/>
    </xf>
    <xf numFmtId="164" fontId="0" fillId="9" borderId="11" xfId="0" applyNumberFormat="1" applyFont="1" applyFill="1" applyBorder="1" applyAlignment="1">
      <alignment horizontal="left"/>
    </xf>
    <xf numFmtId="10" fontId="0" fillId="9" borderId="19" xfId="0" applyNumberFormat="1" applyFont="1" applyFill="1" applyBorder="1" applyAlignment="1">
      <alignment horizontal="center"/>
    </xf>
    <xf numFmtId="164" fontId="0" fillId="9" borderId="19" xfId="0" applyNumberFormat="1" applyFont="1" applyFill="1" applyBorder="1" applyAlignment="1">
      <alignment horizontal="left"/>
    </xf>
    <xf numFmtId="164" fontId="0" fillId="9" borderId="14" xfId="0" applyNumberFormat="1" applyFont="1" applyFill="1" applyBorder="1"/>
    <xf numFmtId="1" fontId="0" fillId="9" borderId="74" xfId="0" applyNumberFormat="1" applyFont="1" applyFill="1" applyBorder="1"/>
    <xf numFmtId="166" fontId="0" fillId="9" borderId="14" xfId="0" applyNumberFormat="1" applyFont="1" applyFill="1" applyBorder="1"/>
    <xf numFmtId="166" fontId="0" fillId="9" borderId="20" xfId="0" applyNumberFormat="1" applyFont="1" applyFill="1" applyBorder="1"/>
    <xf numFmtId="166" fontId="0" fillId="9" borderId="37" xfId="0" applyNumberFormat="1" applyFont="1" applyFill="1" applyBorder="1"/>
    <xf numFmtId="0" fontId="29" fillId="56" borderId="47" xfId="0" applyNumberFormat="1" applyFont="1" applyFill="1" applyBorder="1" applyAlignment="1">
      <alignment horizontal="center"/>
    </xf>
    <xf numFmtId="1" fontId="29" fillId="56" borderId="47" xfId="0" applyNumberFormat="1" applyFont="1" applyFill="1" applyBorder="1" applyAlignment="1">
      <alignment horizontal="center"/>
    </xf>
    <xf numFmtId="0" fontId="29" fillId="57" borderId="47" xfId="0" applyNumberFormat="1" applyFont="1" applyFill="1" applyBorder="1" applyAlignment="1">
      <alignment horizontal="center"/>
    </xf>
    <xf numFmtId="0" fontId="29" fillId="57" borderId="86" xfId="0" applyNumberFormat="1" applyFont="1" applyFill="1" applyBorder="1" applyAlignment="1">
      <alignment horizontal="center"/>
    </xf>
    <xf numFmtId="0" fontId="29" fillId="57" borderId="90" xfId="0" applyNumberFormat="1" applyFont="1" applyFill="1" applyBorder="1" applyAlignment="1">
      <alignment horizontal="center"/>
    </xf>
    <xf numFmtId="0" fontId="29" fillId="57" borderId="91" xfId="0" applyNumberFormat="1" applyFont="1" applyFill="1" applyBorder="1" applyAlignment="1">
      <alignment horizontal="center"/>
    </xf>
    <xf numFmtId="0" fontId="29" fillId="57" borderId="84" xfId="0" applyNumberFormat="1" applyFont="1" applyFill="1" applyBorder="1" applyAlignment="1">
      <alignment horizontal="center"/>
    </xf>
    <xf numFmtId="1" fontId="29" fillId="57" borderId="47" xfId="0" applyNumberFormat="1" applyFont="1" applyFill="1" applyBorder="1" applyAlignment="1">
      <alignment horizontal="center"/>
    </xf>
    <xf numFmtId="0" fontId="29" fillId="55" borderId="47" xfId="0" applyNumberFormat="1" applyFont="1" applyFill="1" applyBorder="1" applyAlignment="1">
      <alignment horizontal="center"/>
    </xf>
    <xf numFmtId="1" fontId="29" fillId="55" borderId="47" xfId="0" applyNumberFormat="1" applyFont="1" applyFill="1" applyBorder="1" applyAlignment="1">
      <alignment horizontal="center"/>
    </xf>
    <xf numFmtId="0" fontId="15" fillId="0" borderId="13" xfId="0" applyFont="1" applyFill="1" applyBorder="1"/>
    <xf numFmtId="0" fontId="16" fillId="44" borderId="17" xfId="0" applyFont="1" applyFill="1" applyBorder="1" applyAlignment="1">
      <alignment horizontal="center" vertical="center"/>
    </xf>
    <xf numFmtId="166" fontId="0" fillId="0" borderId="35" xfId="0" applyNumberFormat="1" applyFont="1" applyBorder="1"/>
    <xf numFmtId="166" fontId="0" fillId="0" borderId="80" xfId="0" applyNumberFormat="1" applyFont="1" applyBorder="1"/>
    <xf numFmtId="166" fontId="0" fillId="0" borderId="80" xfId="0" applyNumberFormat="1" applyFont="1" applyFill="1" applyBorder="1"/>
    <xf numFmtId="166" fontId="0" fillId="0" borderId="92" xfId="0" applyNumberFormat="1" applyFont="1" applyBorder="1"/>
    <xf numFmtId="0" fontId="0" fillId="0" borderId="79" xfId="0" applyFont="1" applyBorder="1"/>
    <xf numFmtId="164" fontId="0" fillId="0" borderId="39" xfId="0" applyNumberFormat="1" applyFont="1" applyBorder="1" applyAlignment="1">
      <alignment horizontal="left"/>
    </xf>
    <xf numFmtId="10" fontId="0" fillId="0" borderId="35" xfId="0" applyNumberFormat="1" applyFont="1" applyBorder="1" applyAlignment="1">
      <alignment horizontal="right"/>
    </xf>
    <xf numFmtId="164" fontId="0" fillId="0" borderId="35" xfId="0" applyNumberFormat="1" applyFont="1" applyBorder="1" applyAlignment="1">
      <alignment horizontal="left"/>
    </xf>
    <xf numFmtId="164" fontId="0" fillId="0" borderId="93" xfId="0" applyNumberFormat="1" applyFont="1" applyBorder="1"/>
    <xf numFmtId="165" fontId="10" fillId="58" borderId="66" xfId="0" applyNumberFormat="1" applyFont="1" applyFill="1" applyBorder="1"/>
    <xf numFmtId="0" fontId="0" fillId="41" borderId="53" xfId="0" applyFont="1" applyFill="1" applyBorder="1"/>
    <xf numFmtId="0" fontId="0" fillId="58" borderId="66" xfId="0" applyFont="1" applyFill="1" applyBorder="1"/>
    <xf numFmtId="165" fontId="10" fillId="58" borderId="81" xfId="0" applyNumberFormat="1" applyFont="1" applyFill="1" applyBorder="1"/>
    <xf numFmtId="1" fontId="10" fillId="43" borderId="66" xfId="0" applyNumberFormat="1" applyFont="1" applyFill="1" applyBorder="1"/>
    <xf numFmtId="1" fontId="0" fillId="41" borderId="53" xfId="0" applyNumberFormat="1" applyFont="1" applyFill="1" applyBorder="1"/>
    <xf numFmtId="166" fontId="0" fillId="0" borderId="93" xfId="0" applyNumberFormat="1" applyFont="1" applyBorder="1"/>
    <xf numFmtId="166" fontId="10" fillId="43" borderId="66" xfId="0" applyNumberFormat="1" applyFont="1" applyFill="1" applyBorder="1"/>
    <xf numFmtId="166" fontId="0" fillId="41" borderId="53" xfId="0" applyNumberFormat="1" applyFont="1" applyFill="1" applyBorder="1"/>
    <xf numFmtId="166" fontId="16" fillId="41" borderId="53" xfId="0" applyNumberFormat="1" applyFont="1" applyFill="1" applyBorder="1"/>
    <xf numFmtId="164" fontId="16" fillId="41" borderId="94" xfId="0" applyNumberFormat="1" applyFont="1" applyFill="1" applyBorder="1" applyAlignment="1">
      <alignment horizontal="left"/>
    </xf>
    <xf numFmtId="10" fontId="16" fillId="41" borderId="53" xfId="0" applyNumberFormat="1" applyFont="1" applyFill="1" applyBorder="1" applyAlignment="1">
      <alignment horizontal="right"/>
    </xf>
    <xf numFmtId="164" fontId="16" fillId="41" borderId="53" xfId="0" applyNumberFormat="1" applyFont="1" applyFill="1" applyBorder="1" applyAlignment="1">
      <alignment horizontal="left"/>
    </xf>
    <xf numFmtId="166" fontId="16" fillId="41" borderId="40" xfId="0" applyNumberFormat="1" applyFont="1" applyFill="1" applyBorder="1"/>
    <xf numFmtId="0" fontId="16" fillId="43" borderId="73" xfId="0" applyFont="1" applyFill="1" applyBorder="1" applyAlignment="1">
      <alignment horizontal="center" vertical="center" wrapText="1"/>
    </xf>
    <xf numFmtId="0" fontId="17" fillId="16" borderId="40" xfId="0" applyFont="1" applyFill="1" applyBorder="1" applyAlignment="1"/>
    <xf numFmtId="1" fontId="14" fillId="16" borderId="40" xfId="0" applyNumberFormat="1" applyFont="1" applyFill="1" applyBorder="1"/>
    <xf numFmtId="0" fontId="14" fillId="16" borderId="78" xfId="0" applyFont="1" applyFill="1" applyBorder="1" applyAlignment="1">
      <alignment horizontal="left"/>
    </xf>
    <xf numFmtId="166" fontId="14" fillId="16" borderId="42" xfId="0" applyNumberFormat="1" applyFont="1" applyFill="1" applyBorder="1"/>
    <xf numFmtId="166" fontId="14" fillId="15" borderId="44" xfId="0" applyNumberFormat="1" applyFont="1" applyFill="1" applyBorder="1" applyAlignment="1">
      <alignment horizontal="center"/>
    </xf>
    <xf numFmtId="166" fontId="14" fillId="15" borderId="46" xfId="0" applyNumberFormat="1" applyFont="1" applyFill="1" applyBorder="1"/>
    <xf numFmtId="0" fontId="14" fillId="0" borderId="48" xfId="0" applyFont="1" applyFill="1" applyBorder="1" applyAlignment="1">
      <alignment horizontal="left"/>
    </xf>
    <xf numFmtId="166" fontId="14" fillId="0" borderId="35" xfId="0" applyNumberFormat="1" applyFont="1" applyFill="1" applyBorder="1" applyAlignment="1">
      <alignment horizontal="center"/>
    </xf>
    <xf numFmtId="0" fontId="14" fillId="17" borderId="78" xfId="0" applyFont="1" applyFill="1" applyBorder="1" applyAlignment="1">
      <alignment horizontal="left"/>
    </xf>
    <xf numFmtId="166" fontId="14" fillId="17" borderId="42" xfId="0" applyNumberFormat="1" applyFont="1" applyFill="1" applyBorder="1" applyAlignment="1">
      <alignment horizontal="center"/>
    </xf>
    <xf numFmtId="0" fontId="14" fillId="0" borderId="45" xfId="0" applyFont="1" applyBorder="1"/>
    <xf numFmtId="0" fontId="14" fillId="0" borderId="46" xfId="0" applyFont="1" applyBorder="1"/>
    <xf numFmtId="0" fontId="17" fillId="36" borderId="0" xfId="0" applyFont="1" applyFill="1" applyAlignment="1"/>
    <xf numFmtId="1" fontId="17" fillId="36" borderId="40" xfId="0" applyNumberFormat="1" applyFont="1" applyFill="1" applyBorder="1" applyAlignment="1"/>
    <xf numFmtId="0" fontId="14" fillId="36" borderId="52" xfId="0" applyFont="1" applyFill="1" applyBorder="1"/>
    <xf numFmtId="166" fontId="14" fillId="36" borderId="53" xfId="0" applyNumberFormat="1" applyFont="1" applyFill="1" applyBorder="1"/>
    <xf numFmtId="166" fontId="14" fillId="45" borderId="44" xfId="0" applyNumberFormat="1" applyFont="1" applyFill="1" applyBorder="1" applyAlignment="1">
      <alignment horizontal="center"/>
    </xf>
    <xf numFmtId="166" fontId="14" fillId="45" borderId="46" xfId="0" applyNumberFormat="1" applyFont="1" applyFill="1" applyBorder="1"/>
    <xf numFmtId="166" fontId="14" fillId="0" borderId="54" xfId="0" applyNumberFormat="1" applyFont="1" applyFill="1" applyBorder="1" applyAlignment="1">
      <alignment horizontal="center"/>
    </xf>
    <xf numFmtId="0" fontId="14" fillId="36" borderId="40" xfId="0" applyFont="1" applyFill="1" applyBorder="1" applyAlignment="1">
      <alignment horizontal="left"/>
    </xf>
    <xf numFmtId="166" fontId="14" fillId="49" borderId="40" xfId="0" applyNumberFormat="1" applyFont="1" applyFill="1" applyBorder="1" applyAlignment="1">
      <alignment horizontal="center"/>
    </xf>
    <xf numFmtId="0" fontId="14" fillId="0" borderId="36" xfId="0" applyFont="1" applyFill="1" applyBorder="1" applyAlignment="1">
      <alignment horizontal="left"/>
    </xf>
    <xf numFmtId="166" fontId="14" fillId="0" borderId="36" xfId="0" applyNumberFormat="1" applyFont="1" applyFill="1" applyBorder="1" applyAlignment="1">
      <alignment horizontal="center"/>
    </xf>
    <xf numFmtId="166" fontId="14" fillId="0" borderId="40" xfId="0" applyNumberFormat="1" applyFont="1" applyFill="1" applyBorder="1" applyAlignment="1">
      <alignment horizontal="center"/>
    </xf>
    <xf numFmtId="0" fontId="18" fillId="0" borderId="48" xfId="0" applyFont="1" applyBorder="1" applyAlignment="1">
      <alignment horizontal="center"/>
    </xf>
    <xf numFmtId="166" fontId="14" fillId="0" borderId="35" xfId="0" applyNumberFormat="1" applyFont="1" applyBorder="1" applyAlignment="1">
      <alignment horizontal="center"/>
    </xf>
    <xf numFmtId="0" fontId="14" fillId="0" borderId="36" xfId="0" applyFont="1" applyFill="1" applyBorder="1" applyAlignment="1"/>
    <xf numFmtId="164" fontId="16" fillId="41" borderId="55" xfId="0" applyNumberFormat="1" applyFont="1" applyFill="1" applyBorder="1"/>
    <xf numFmtId="165" fontId="10" fillId="58" borderId="56" xfId="0" applyNumberFormat="1" applyFont="1" applyFill="1" applyBorder="1"/>
    <xf numFmtId="0" fontId="16" fillId="43" borderId="72" xfId="0" applyFont="1" applyFill="1" applyBorder="1" applyAlignment="1">
      <alignment horizontal="center" vertical="center" wrapText="1"/>
    </xf>
    <xf numFmtId="1" fontId="0" fillId="0" borderId="74" xfId="0" applyNumberFormat="1" applyFont="1" applyFill="1" applyBorder="1"/>
    <xf numFmtId="1" fontId="0" fillId="0" borderId="82" xfId="0" applyNumberFormat="1" applyFont="1" applyBorder="1"/>
    <xf numFmtId="0" fontId="13" fillId="40" borderId="66" xfId="0" applyFont="1" applyFill="1" applyBorder="1"/>
    <xf numFmtId="0" fontId="0" fillId="0" borderId="95" xfId="0" applyFont="1" applyBorder="1"/>
    <xf numFmtId="0" fontId="28" fillId="41" borderId="53" xfId="0" applyFont="1" applyFill="1" applyBorder="1"/>
    <xf numFmtId="0" fontId="4" fillId="8" borderId="40" xfId="1" applyFont="1" applyFill="1" applyBorder="1" applyAlignment="1">
      <alignment horizontal="center" vertical="center"/>
    </xf>
    <xf numFmtId="166" fontId="4" fillId="31" borderId="40" xfId="1" applyNumberFormat="1" applyFont="1" applyFill="1" applyBorder="1" applyAlignment="1">
      <alignment horizontal="center" vertical="center"/>
    </xf>
    <xf numFmtId="0" fontId="30" fillId="9" borderId="44" xfId="1" applyFont="1" applyFill="1" applyBorder="1"/>
    <xf numFmtId="44" fontId="2" fillId="60" borderId="44" xfId="1" applyNumberFormat="1" applyFont="1" applyFill="1" applyBorder="1" applyAlignment="1">
      <alignment horizontal="center"/>
    </xf>
    <xf numFmtId="44" fontId="2" fillId="60" borderId="44" xfId="1" applyNumberFormat="1" applyFont="1" applyFill="1" applyBorder="1" applyAlignment="1">
      <alignment horizontal="left"/>
    </xf>
    <xf numFmtId="0" fontId="30" fillId="9" borderId="46" xfId="1" applyFont="1" applyFill="1" applyBorder="1"/>
    <xf numFmtId="44" fontId="2" fillId="60" borderId="46" xfId="1" applyNumberFormat="1" applyFont="1" applyFill="1" applyBorder="1" applyAlignment="1">
      <alignment horizontal="center"/>
    </xf>
    <xf numFmtId="44" fontId="2" fillId="60" borderId="46" xfId="1" applyNumberFormat="1" applyFont="1" applyFill="1" applyBorder="1" applyAlignment="1">
      <alignment horizontal="left"/>
    </xf>
    <xf numFmtId="0" fontId="0" fillId="0" borderId="47" xfId="0" applyBorder="1" applyAlignment="1">
      <alignment wrapText="1"/>
    </xf>
    <xf numFmtId="0" fontId="0" fillId="0" borderId="45" xfId="0" applyFill="1" applyBorder="1"/>
    <xf numFmtId="0" fontId="16" fillId="24" borderId="40" xfId="0" applyFont="1" applyFill="1" applyBorder="1" applyAlignment="1">
      <alignment horizontal="center" vertical="center"/>
    </xf>
    <xf numFmtId="0" fontId="10" fillId="24" borderId="96" xfId="0" applyFont="1" applyFill="1" applyBorder="1" applyAlignment="1">
      <alignment horizontal="center" vertical="center"/>
    </xf>
    <xf numFmtId="0" fontId="15" fillId="0" borderId="97" xfId="0" applyFont="1" applyFill="1" applyBorder="1"/>
    <xf numFmtId="164" fontId="0" fillId="0" borderId="80" xfId="0" applyNumberFormat="1" applyFont="1" applyBorder="1"/>
    <xf numFmtId="165" fontId="0" fillId="0" borderId="37" xfId="0" applyNumberFormat="1" applyFont="1" applyFill="1" applyBorder="1"/>
    <xf numFmtId="0" fontId="0" fillId="24" borderId="56" xfId="0" applyFont="1" applyFill="1" applyBorder="1"/>
    <xf numFmtId="165" fontId="10" fillId="24" borderId="77" xfId="0" applyNumberFormat="1" applyFont="1" applyFill="1" applyBorder="1"/>
    <xf numFmtId="0" fontId="10" fillId="24" borderId="66" xfId="0" applyFont="1" applyFill="1" applyBorder="1"/>
    <xf numFmtId="0" fontId="0" fillId="0" borderId="45" xfId="0" applyBorder="1" applyAlignment="1">
      <alignment wrapText="1"/>
    </xf>
    <xf numFmtId="0" fontId="0" fillId="0" borderId="45" xfId="0" applyFill="1" applyBorder="1" applyAlignment="1">
      <alignment wrapText="1"/>
    </xf>
    <xf numFmtId="0" fontId="10" fillId="0" borderId="0" xfId="0" applyFont="1" applyAlignment="1"/>
    <xf numFmtId="0" fontId="0" fillId="0" borderId="13" xfId="0" applyBorder="1"/>
    <xf numFmtId="44" fontId="0" fillId="0" borderId="0" xfId="0" applyNumberFormat="1" applyFont="1" applyAlignment="1"/>
    <xf numFmtId="164" fontId="11" fillId="0" borderId="0" xfId="0" applyNumberFormat="1" applyFont="1"/>
    <xf numFmtId="164" fontId="0" fillId="0" borderId="0" xfId="0" applyNumberFormat="1" applyFont="1" applyAlignment="1"/>
    <xf numFmtId="0" fontId="0" fillId="0" borderId="47" xfId="0" applyBorder="1"/>
    <xf numFmtId="0" fontId="0" fillId="0" borderId="0" xfId="0" applyFont="1" applyAlignment="1"/>
    <xf numFmtId="0" fontId="0" fillId="0" borderId="0" xfId="0" applyFont="1" applyAlignment="1"/>
    <xf numFmtId="0" fontId="14" fillId="59" borderId="45" xfId="0" applyFont="1" applyFill="1" applyBorder="1"/>
    <xf numFmtId="164" fontId="7" fillId="61" borderId="45" xfId="0" applyNumberFormat="1" applyFont="1" applyFill="1" applyBorder="1" applyAlignment="1">
      <alignment horizontal="center"/>
    </xf>
    <xf numFmtId="44" fontId="7" fillId="61" borderId="87" xfId="0" applyNumberFormat="1" applyFont="1" applyFill="1" applyBorder="1" applyAlignment="1">
      <alignment horizontal="center"/>
    </xf>
    <xf numFmtId="44" fontId="7" fillId="62" borderId="45" xfId="0" applyNumberFormat="1" applyFont="1" applyFill="1" applyBorder="1" applyAlignment="1">
      <alignment horizontal="center"/>
    </xf>
    <xf numFmtId="44" fontId="7" fillId="61" borderId="45" xfId="0" applyNumberFormat="1" applyFont="1" applyFill="1" applyBorder="1" applyAlignment="1">
      <alignment horizontal="center"/>
    </xf>
    <xf numFmtId="44" fontId="7" fillId="61" borderId="49" xfId="0" applyNumberFormat="1" applyFont="1" applyFill="1" applyBorder="1" applyAlignment="1">
      <alignment horizontal="center"/>
    </xf>
    <xf numFmtId="0" fontId="0" fillId="59" borderId="0" xfId="0" applyFont="1" applyFill="1" applyAlignment="1"/>
    <xf numFmtId="0" fontId="10" fillId="26" borderId="15" xfId="0" applyFont="1" applyFill="1" applyBorder="1" applyAlignment="1">
      <alignment horizontal="center" vertical="center" wrapText="1"/>
    </xf>
    <xf numFmtId="0" fontId="10" fillId="43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6" fontId="0" fillId="63" borderId="20" xfId="0" applyNumberFormat="1" applyFont="1" applyFill="1" applyBorder="1"/>
    <xf numFmtId="166" fontId="0" fillId="63" borderId="37" xfId="0" applyNumberFormat="1" applyFont="1" applyFill="1" applyBorder="1"/>
    <xf numFmtId="166" fontId="0" fillId="63" borderId="20" xfId="0" applyNumberFormat="1" applyFont="1" applyFill="1" applyBorder="1" applyAlignment="1"/>
    <xf numFmtId="166" fontId="0" fillId="63" borderId="80" xfId="0" applyNumberFormat="1" applyFont="1" applyFill="1" applyBorder="1"/>
    <xf numFmtId="166" fontId="0" fillId="0" borderId="0" xfId="0" applyNumberFormat="1" applyFont="1" applyAlignment="1"/>
    <xf numFmtId="0" fontId="10" fillId="2" borderId="16" xfId="0" applyFont="1" applyFill="1" applyBorder="1" applyAlignment="1">
      <alignment wrapText="1"/>
    </xf>
    <xf numFmtId="0" fontId="26" fillId="0" borderId="38" xfId="0" applyFont="1" applyBorder="1" applyProtection="1">
      <protection locked="0"/>
    </xf>
    <xf numFmtId="1" fontId="25" fillId="64" borderId="79" xfId="0" applyNumberFormat="1" applyFont="1" applyFill="1" applyBorder="1" applyAlignment="1" applyProtection="1">
      <alignment wrapText="1"/>
      <protection locked="0"/>
    </xf>
    <xf numFmtId="0" fontId="26" fillId="9" borderId="38" xfId="0" applyFont="1" applyFill="1" applyBorder="1" applyProtection="1">
      <protection locked="0"/>
    </xf>
    <xf numFmtId="1" fontId="27" fillId="59" borderId="38" xfId="0" applyNumberFormat="1" applyFont="1" applyFill="1" applyBorder="1" applyProtection="1">
      <protection locked="0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9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23" fillId="8" borderId="41" xfId="0" applyFont="1" applyFill="1" applyBorder="1" applyAlignment="1">
      <alignment horizontal="center" wrapText="1"/>
    </xf>
    <xf numFmtId="0" fontId="23" fillId="8" borderId="51" xfId="0" applyFont="1" applyFill="1" applyBorder="1" applyAlignment="1">
      <alignment horizontal="center" wrapText="1"/>
    </xf>
    <xf numFmtId="0" fontId="23" fillId="8" borderId="67" xfId="0" applyFont="1" applyFill="1" applyBorder="1" applyAlignment="1">
      <alignment horizontal="center" wrapText="1"/>
    </xf>
    <xf numFmtId="0" fontId="17" fillId="26" borderId="69" xfId="0" applyFont="1" applyFill="1" applyBorder="1" applyAlignment="1">
      <alignment horizontal="center"/>
    </xf>
    <xf numFmtId="0" fontId="18" fillId="16" borderId="70" xfId="0" applyFont="1" applyFill="1" applyBorder="1"/>
    <xf numFmtId="0" fontId="18" fillId="16" borderId="71" xfId="0" applyFont="1" applyFill="1" applyBorder="1"/>
    <xf numFmtId="0" fontId="1" fillId="4" borderId="36" xfId="0" applyFont="1" applyFill="1" applyBorder="1" applyAlignment="1">
      <alignment horizontal="center"/>
    </xf>
    <xf numFmtId="0" fontId="2" fillId="0" borderId="26" xfId="0" applyFont="1" applyBorder="1"/>
    <xf numFmtId="0" fontId="2" fillId="0" borderId="36" xfId="0" applyFont="1" applyBorder="1"/>
    <xf numFmtId="0" fontId="2" fillId="0" borderId="27" xfId="0" applyFont="1" applyBorder="1"/>
    <xf numFmtId="0" fontId="17" fillId="24" borderId="34" xfId="0" applyFont="1" applyFill="1" applyBorder="1" applyAlignment="1">
      <alignment horizontal="center"/>
    </xf>
    <xf numFmtId="0" fontId="18" fillId="25" borderId="2" xfId="0" applyFont="1" applyFill="1" applyBorder="1"/>
    <xf numFmtId="0" fontId="18" fillId="25" borderId="17" xfId="0" applyFont="1" applyFill="1" applyBorder="1"/>
    <xf numFmtId="0" fontId="8" fillId="23" borderId="53" xfId="0" applyFont="1" applyFill="1" applyBorder="1" applyAlignment="1">
      <alignment horizontal="center" vertical="center"/>
    </xf>
    <xf numFmtId="0" fontId="18" fillId="16" borderId="68" xfId="0" applyFont="1" applyFill="1" applyBorder="1" applyAlignment="1">
      <alignment vertical="center"/>
    </xf>
    <xf numFmtId="0" fontId="1" fillId="2" borderId="52" xfId="0" applyFont="1" applyFill="1" applyBorder="1" applyAlignment="1">
      <alignment horizontal="center"/>
    </xf>
    <xf numFmtId="0" fontId="2" fillId="0" borderId="34" xfId="0" applyFont="1" applyBorder="1"/>
    <xf numFmtId="0" fontId="17" fillId="40" borderId="53" xfId="0" applyFont="1" applyFill="1" applyBorder="1" applyAlignment="1">
      <alignment horizontal="center" vertical="center"/>
    </xf>
    <xf numFmtId="0" fontId="13" fillId="41" borderId="66" xfId="0" applyFont="1" applyFill="1" applyBorder="1" applyAlignment="1">
      <alignment vertical="center"/>
    </xf>
    <xf numFmtId="0" fontId="17" fillId="43" borderId="69" xfId="0" applyFont="1" applyFill="1" applyBorder="1" applyAlignment="1">
      <alignment horizontal="center"/>
    </xf>
    <xf numFmtId="0" fontId="18" fillId="41" borderId="70" xfId="0" applyFont="1" applyFill="1" applyBorder="1"/>
    <xf numFmtId="0" fontId="18" fillId="41" borderId="71" xfId="0" applyFont="1" applyFill="1" applyBorder="1"/>
    <xf numFmtId="0" fontId="17" fillId="44" borderId="17" xfId="0" applyFont="1" applyFill="1" applyBorder="1" applyAlignment="1">
      <alignment horizontal="center"/>
    </xf>
    <xf numFmtId="0" fontId="18" fillId="36" borderId="2" xfId="0" applyFont="1" applyFill="1" applyBorder="1"/>
    <xf numFmtId="0" fontId="18" fillId="36" borderId="17" xfId="0" applyFont="1" applyFill="1" applyBorder="1"/>
    <xf numFmtId="0" fontId="4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3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4" fillId="15" borderId="53" xfId="0" applyFont="1" applyFill="1" applyBorder="1" applyAlignment="1">
      <alignment horizontal="left" vertical="center" wrapText="1"/>
    </xf>
    <xf numFmtId="0" fontId="14" fillId="15" borderId="6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17" xfId="0" applyFont="1" applyBorder="1"/>
    <xf numFmtId="0" fontId="14" fillId="0" borderId="41" xfId="0" applyFont="1" applyBorder="1" applyAlignment="1">
      <alignment horizontal="left"/>
    </xf>
    <xf numFmtId="0" fontId="14" fillId="0" borderId="67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0" fontId="14" fillId="0" borderId="50" xfId="0" applyFont="1" applyBorder="1"/>
    <xf numFmtId="0" fontId="14" fillId="59" borderId="49" xfId="0" applyFont="1" applyFill="1" applyBorder="1" applyAlignment="1">
      <alignment horizontal="left"/>
    </xf>
    <xf numFmtId="0" fontId="14" fillId="59" borderId="50" xfId="0" applyFont="1" applyFill="1" applyBorder="1"/>
    <xf numFmtId="0" fontId="14" fillId="0" borderId="50" xfId="0" applyFont="1" applyBorder="1" applyAlignment="1">
      <alignment horizontal="left"/>
    </xf>
    <xf numFmtId="0" fontId="18" fillId="42" borderId="41" xfId="0" applyFont="1" applyFill="1" applyBorder="1" applyAlignment="1">
      <alignment horizontal="center"/>
    </xf>
    <xf numFmtId="0" fontId="18" fillId="42" borderId="67" xfId="0" applyFont="1" applyFill="1" applyBorder="1"/>
    <xf numFmtId="0" fontId="14" fillId="45" borderId="55" xfId="0" applyFont="1" applyFill="1" applyBorder="1" applyAlignment="1">
      <alignment horizontal="left" wrapText="1"/>
    </xf>
    <xf numFmtId="0" fontId="14" fillId="36" borderId="56" xfId="0" applyFont="1" applyFill="1" applyBorder="1" applyAlignment="1">
      <alignment horizontal="left"/>
    </xf>
    <xf numFmtId="0" fontId="9" fillId="35" borderId="1" xfId="0" applyFont="1" applyFill="1" applyBorder="1" applyAlignment="1">
      <alignment horizontal="center" vertical="center"/>
    </xf>
    <xf numFmtId="0" fontId="2" fillId="8" borderId="34" xfId="0" applyFont="1" applyFill="1" applyBorder="1"/>
    <xf numFmtId="0" fontId="2" fillId="8" borderId="2" xfId="0" applyFont="1" applyFill="1" applyBorder="1"/>
    <xf numFmtId="0" fontId="2" fillId="8" borderId="17" xfId="0" applyFont="1" applyFill="1" applyBorder="1"/>
    <xf numFmtId="0" fontId="18" fillId="0" borderId="74" xfId="0" applyFont="1" applyBorder="1" applyAlignment="1">
      <alignment horizontal="center"/>
    </xf>
    <xf numFmtId="0" fontId="18" fillId="0" borderId="84" xfId="0" applyFont="1" applyBorder="1" applyAlignment="1">
      <alignment horizontal="center"/>
    </xf>
    <xf numFmtId="0" fontId="0" fillId="0" borderId="28" xfId="0" applyFont="1" applyBorder="1" applyAlignment="1">
      <alignment wrapText="1"/>
    </xf>
    <xf numFmtId="0" fontId="10" fillId="20" borderId="8" xfId="0" applyFont="1" applyFill="1" applyBorder="1" applyAlignment="1">
      <alignment horizontal="center" wrapText="1"/>
    </xf>
    <xf numFmtId="0" fontId="2" fillId="16" borderId="10" xfId="0" applyFont="1" applyFill="1" applyBorder="1"/>
    <xf numFmtId="0" fontId="10" fillId="21" borderId="8" xfId="0" applyFont="1" applyFill="1" applyBorder="1" applyAlignment="1">
      <alignment horizontal="center" wrapText="1"/>
    </xf>
    <xf numFmtId="0" fontId="2" fillId="19" borderId="10" xfId="0" applyFont="1" applyFill="1" applyBorder="1"/>
    <xf numFmtId="0" fontId="1" fillId="2" borderId="25" xfId="0" applyFont="1" applyFill="1" applyBorder="1" applyAlignment="1">
      <alignment horizontal="center" vertical="top" wrapText="1"/>
    </xf>
    <xf numFmtId="0" fontId="14" fillId="24" borderId="53" xfId="0" applyFont="1" applyFill="1" applyBorder="1" applyAlignment="1">
      <alignment horizontal="center" vertical="center"/>
    </xf>
    <xf numFmtId="0" fontId="18" fillId="25" borderId="68" xfId="0" applyFont="1" applyFill="1" applyBorder="1" applyAlignment="1">
      <alignment vertical="center"/>
    </xf>
    <xf numFmtId="0" fontId="17" fillId="24" borderId="55" xfId="0" applyFont="1" applyFill="1" applyBorder="1" applyAlignment="1">
      <alignment horizontal="center"/>
    </xf>
    <xf numFmtId="0" fontId="18" fillId="25" borderId="71" xfId="0" applyFont="1" applyFill="1" applyBorder="1"/>
  </cellXfs>
  <cellStyles count="12"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 seguido" xfId="3" builtinId="9" hidden="1"/>
    <cellStyle name="Hyperlink seguido" xfId="5" builtinId="9" hidden="1"/>
    <cellStyle name="Hyperlink seguido" xfId="7" builtinId="9" hidden="1"/>
    <cellStyle name="Hyperlink seguido" xfId="9" builtinId="9" hidden="1"/>
    <cellStyle name="Hyperlink seguido" xfId="11" builtinId="9" hidden="1"/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FFCC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5</xdr:row>
      <xdr:rowOff>101600</xdr:rowOff>
    </xdr:from>
    <xdr:to>
      <xdr:col>7</xdr:col>
      <xdr:colOff>990600</xdr:colOff>
      <xdr:row>13</xdr:row>
      <xdr:rowOff>12700</xdr:rowOff>
    </xdr:to>
    <xdr:pic>
      <xdr:nvPicPr>
        <xdr:cNvPr id="4" name="Picture 3" descr="Captura de Tela 2018-08-03 às 22.32.18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1587500"/>
          <a:ext cx="8255000" cy="13843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4</xdr:col>
      <xdr:colOff>896620</xdr:colOff>
      <xdr:row>4</xdr:row>
      <xdr:rowOff>330200</xdr:rowOff>
    </xdr:from>
    <xdr:to>
      <xdr:col>4</xdr:col>
      <xdr:colOff>1447800</xdr:colOff>
      <xdr:row>11</xdr:row>
      <xdr:rowOff>68580</xdr:rowOff>
    </xdr:to>
    <xdr:sp macro="" textlink="">
      <xdr:nvSpPr>
        <xdr:cNvPr id="5" name="Down Arrow 4"/>
        <xdr:cNvSpPr/>
      </xdr:nvSpPr>
      <xdr:spPr>
        <a:xfrm>
          <a:off x="7526020" y="1409700"/>
          <a:ext cx="551180" cy="1236980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354800</xdr:colOff>
      <xdr:row>15</xdr:row>
      <xdr:rowOff>374848</xdr:rowOff>
    </xdr:from>
    <xdr:to>
      <xdr:col>7</xdr:col>
      <xdr:colOff>609600</xdr:colOff>
      <xdr:row>28</xdr:row>
      <xdr:rowOff>0</xdr:rowOff>
    </xdr:to>
    <xdr:pic>
      <xdr:nvPicPr>
        <xdr:cNvPr id="7" name="Picture 6" descr="Captura de Tela 2018-08-03 às 22.40.3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100" y="3714948"/>
          <a:ext cx="7824000" cy="229215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6</xdr:col>
      <xdr:colOff>203201</xdr:colOff>
      <xdr:row>19</xdr:row>
      <xdr:rowOff>38099</xdr:rowOff>
    </xdr:from>
    <xdr:to>
      <xdr:col>6</xdr:col>
      <xdr:colOff>754381</xdr:colOff>
      <xdr:row>25</xdr:row>
      <xdr:rowOff>132079</xdr:rowOff>
    </xdr:to>
    <xdr:sp macro="" textlink="">
      <xdr:nvSpPr>
        <xdr:cNvPr id="8" name="Down Arrow 7"/>
        <xdr:cNvSpPr/>
      </xdr:nvSpPr>
      <xdr:spPr>
        <a:xfrm rot="2186485">
          <a:off x="9398001" y="4330699"/>
          <a:ext cx="551180" cy="1236980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228600</xdr:colOff>
      <xdr:row>30</xdr:row>
      <xdr:rowOff>0</xdr:rowOff>
    </xdr:from>
    <xdr:to>
      <xdr:col>7</xdr:col>
      <xdr:colOff>483400</xdr:colOff>
      <xdr:row>42</xdr:row>
      <xdr:rowOff>6152</xdr:rowOff>
    </xdr:to>
    <xdr:pic>
      <xdr:nvPicPr>
        <xdr:cNvPr id="9" name="Picture 8" descr="Captura de Tela 2018-08-03 às 22.40.3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900" y="7061200"/>
          <a:ext cx="7824000" cy="229215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7</xdr:col>
      <xdr:colOff>355600</xdr:colOff>
      <xdr:row>33</xdr:row>
      <xdr:rowOff>25399</xdr:rowOff>
    </xdr:from>
    <xdr:to>
      <xdr:col>7</xdr:col>
      <xdr:colOff>906780</xdr:colOff>
      <xdr:row>39</xdr:row>
      <xdr:rowOff>119379</xdr:rowOff>
    </xdr:to>
    <xdr:sp macro="" textlink="">
      <xdr:nvSpPr>
        <xdr:cNvPr id="10" name="Down Arrow 9"/>
        <xdr:cNvSpPr/>
      </xdr:nvSpPr>
      <xdr:spPr>
        <a:xfrm rot="2186485">
          <a:off x="11341100" y="7658099"/>
          <a:ext cx="551180" cy="1236980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162629</xdr:colOff>
      <xdr:row>45</xdr:row>
      <xdr:rowOff>72340</xdr:rowOff>
    </xdr:from>
    <xdr:to>
      <xdr:col>11</xdr:col>
      <xdr:colOff>431801</xdr:colOff>
      <xdr:row>55</xdr:row>
      <xdr:rowOff>76199</xdr:rowOff>
    </xdr:to>
    <xdr:pic>
      <xdr:nvPicPr>
        <xdr:cNvPr id="11" name="Picture 10" descr="Captura de Tela 2018-08-03 às 22.57.37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8929" y="10791140"/>
          <a:ext cx="12257972" cy="1908859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2590800</xdr:colOff>
      <xdr:row>0</xdr:row>
      <xdr:rowOff>495300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Z989"/>
  <sheetViews>
    <sheetView topLeftCell="A34" workbookViewId="0">
      <selection activeCell="I17" sqref="I17"/>
    </sheetView>
  </sheetViews>
  <sheetFormatPr defaultColWidth="14.42578125" defaultRowHeight="15" customHeight="1"/>
  <cols>
    <col min="1" max="1" width="44.85546875" customWidth="1"/>
    <col min="2" max="2" width="17.140625" customWidth="1"/>
    <col min="3" max="3" width="17.7109375" customWidth="1"/>
    <col min="4" max="4" width="7.28515625" customWidth="1"/>
    <col min="5" max="5" width="19.140625" customWidth="1"/>
    <col min="6" max="6" width="14.42578125" customWidth="1"/>
    <col min="7" max="7" width="23.42578125" customWidth="1"/>
  </cols>
  <sheetData>
    <row r="1" spans="1:26" ht="0.75" customHeight="1">
      <c r="A1" s="42"/>
      <c r="B1" s="42"/>
      <c r="C1" s="42"/>
      <c r="D1" s="42"/>
      <c r="E1" s="42"/>
      <c r="F1" s="42"/>
      <c r="G1" s="42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29"/>
      <c r="T1" s="29"/>
      <c r="U1" s="29"/>
      <c r="V1" s="29"/>
      <c r="W1" s="29"/>
      <c r="X1" s="29"/>
      <c r="Y1" s="29"/>
      <c r="Z1" s="29"/>
    </row>
    <row r="2" spans="1:26" ht="56.25" customHeight="1" thickBot="1">
      <c r="A2" s="380" t="s">
        <v>96</v>
      </c>
      <c r="B2" s="381"/>
      <c r="C2" s="381"/>
      <c r="D2" s="381"/>
      <c r="E2" s="381"/>
      <c r="F2" s="381"/>
      <c r="G2" s="382"/>
      <c r="H2" s="43"/>
      <c r="I2" s="43"/>
      <c r="J2" s="43"/>
      <c r="K2" s="43"/>
      <c r="L2" s="44"/>
      <c r="M2" s="31"/>
      <c r="N2" s="31"/>
      <c r="O2" s="31"/>
      <c r="P2" s="31"/>
      <c r="Q2" s="31"/>
      <c r="R2" s="31"/>
      <c r="S2" s="29"/>
      <c r="T2" s="29"/>
      <c r="U2" s="29"/>
      <c r="V2" s="29"/>
      <c r="W2" s="29"/>
      <c r="X2" s="29"/>
      <c r="Y2" s="29"/>
      <c r="Z2" s="29"/>
    </row>
    <row r="4" spans="1:26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29"/>
      <c r="T4" s="29"/>
      <c r="U4" s="29"/>
      <c r="V4" s="29"/>
      <c r="W4" s="29"/>
      <c r="X4" s="29"/>
      <c r="Y4" s="29"/>
      <c r="Z4" s="29"/>
    </row>
    <row r="5" spans="1:26" ht="32.25" customHeight="1">
      <c r="A5" s="46" t="s">
        <v>66</v>
      </c>
      <c r="B5" s="379"/>
      <c r="C5" s="377"/>
      <c r="D5" s="377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29"/>
      <c r="T5" s="29"/>
      <c r="U5" s="29"/>
      <c r="V5" s="29"/>
      <c r="W5" s="29"/>
      <c r="X5" s="29"/>
      <c r="Y5" s="29"/>
      <c r="Z5" s="29"/>
    </row>
    <row r="6" spans="1:26">
      <c r="A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29"/>
      <c r="T6" s="29"/>
      <c r="U6" s="29"/>
      <c r="V6" s="29"/>
      <c r="W6" s="29"/>
      <c r="X6" s="29"/>
      <c r="Y6" s="29"/>
      <c r="Z6" s="29"/>
    </row>
    <row r="7" spans="1:26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9"/>
      <c r="T7" s="29"/>
      <c r="U7" s="29"/>
      <c r="V7" s="29"/>
      <c r="W7" s="29"/>
      <c r="X7" s="29"/>
      <c r="Y7" s="29"/>
      <c r="Z7" s="29"/>
    </row>
    <row r="8" spans="1:26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29"/>
      <c r="T8" s="29"/>
      <c r="U8" s="29"/>
      <c r="V8" s="29"/>
      <c r="W8" s="29"/>
      <c r="X8" s="29"/>
      <c r="Y8" s="29"/>
      <c r="Z8" s="29"/>
    </row>
    <row r="9" spans="1:26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29"/>
      <c r="T9" s="29"/>
      <c r="U9" s="29"/>
      <c r="V9" s="29"/>
      <c r="W9" s="29"/>
      <c r="X9" s="29"/>
      <c r="Y9" s="29"/>
      <c r="Z9" s="29"/>
    </row>
    <row r="10" spans="1:26" ht="15.7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29"/>
      <c r="T10" s="29"/>
      <c r="U10" s="29"/>
      <c r="V10" s="29"/>
      <c r="W10" s="29"/>
      <c r="X10" s="29"/>
      <c r="Y10" s="29"/>
      <c r="Z10" s="29"/>
    </row>
    <row r="11" spans="1:26" ht="15.7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29"/>
      <c r="T11" s="29"/>
      <c r="U11" s="29"/>
      <c r="V11" s="29"/>
      <c r="W11" s="29"/>
      <c r="X11" s="29"/>
      <c r="Y11" s="29"/>
      <c r="Z11" s="29"/>
    </row>
    <row r="12" spans="1:26" ht="15.7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9"/>
      <c r="T12" s="29"/>
      <c r="U12" s="29"/>
      <c r="V12" s="29"/>
      <c r="W12" s="29"/>
      <c r="X12" s="29"/>
      <c r="Y12" s="29"/>
      <c r="Z12" s="29"/>
    </row>
    <row r="13" spans="1:26" ht="15.7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29"/>
      <c r="T13" s="29"/>
      <c r="U13" s="29"/>
      <c r="V13" s="29"/>
      <c r="W13" s="29"/>
      <c r="X13" s="29"/>
      <c r="Y13" s="29"/>
      <c r="Z13" s="29"/>
    </row>
    <row r="14" spans="1:26" ht="15.75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29"/>
      <c r="T14" s="29"/>
      <c r="U14" s="29"/>
      <c r="V14" s="29"/>
      <c r="W14" s="29"/>
      <c r="X14" s="29"/>
      <c r="Y14" s="29"/>
      <c r="Z14" s="29"/>
    </row>
    <row r="15" spans="1:26" ht="15.75" customHeight="1">
      <c r="A15" s="31"/>
      <c r="B15" s="31"/>
      <c r="C15" s="31"/>
      <c r="D15" s="31"/>
      <c r="E15" s="45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9"/>
      <c r="T15" s="29"/>
      <c r="U15" s="29"/>
      <c r="V15" s="29"/>
      <c r="W15" s="29"/>
      <c r="X15" s="29"/>
      <c r="Y15" s="29"/>
      <c r="Z15" s="29"/>
    </row>
    <row r="16" spans="1:26" ht="31.5" customHeight="1" thickBot="1">
      <c r="A16" s="371" t="s">
        <v>168</v>
      </c>
      <c r="B16" s="376"/>
      <c r="C16" s="377"/>
      <c r="D16" s="377"/>
      <c r="E16" s="377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29"/>
      <c r="T16" s="29"/>
      <c r="U16" s="29"/>
      <c r="V16" s="29"/>
      <c r="W16" s="29"/>
      <c r="X16" s="29"/>
      <c r="Y16" s="29"/>
      <c r="Z16" s="29"/>
    </row>
    <row r="17" spans="1:26">
      <c r="A17" s="365"/>
      <c r="B17" s="48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29"/>
      <c r="T17" s="29"/>
      <c r="U17" s="29"/>
      <c r="V17" s="29"/>
      <c r="W17" s="29"/>
      <c r="X17" s="29"/>
      <c r="Y17" s="29"/>
      <c r="Z17" s="29"/>
    </row>
    <row r="18" spans="1:26" ht="15.7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9"/>
      <c r="T18" s="29"/>
      <c r="U18" s="29"/>
      <c r="V18" s="29"/>
      <c r="W18" s="29"/>
      <c r="X18" s="29"/>
      <c r="Y18" s="29"/>
      <c r="Z18" s="29"/>
    </row>
    <row r="19" spans="1:26" ht="15.7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29"/>
      <c r="T19" s="29"/>
      <c r="U19" s="29"/>
      <c r="V19" s="29"/>
      <c r="W19" s="29"/>
      <c r="X19" s="29"/>
      <c r="Y19" s="29"/>
      <c r="Z19" s="29"/>
    </row>
    <row r="20" spans="1:26" ht="15.7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9"/>
      <c r="T20" s="29"/>
      <c r="U20" s="29"/>
      <c r="V20" s="29"/>
      <c r="W20" s="29"/>
      <c r="X20" s="29"/>
      <c r="Y20" s="29"/>
      <c r="Z20" s="29"/>
    </row>
    <row r="21" spans="1:26" ht="15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29"/>
      <c r="T21" s="29"/>
      <c r="U21" s="29"/>
      <c r="V21" s="29"/>
      <c r="W21" s="29"/>
      <c r="X21" s="29"/>
      <c r="Y21" s="29"/>
      <c r="Z21" s="29"/>
    </row>
    <row r="22" spans="1:26" ht="15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29"/>
      <c r="T22" s="29"/>
      <c r="U22" s="29"/>
      <c r="V22" s="29"/>
      <c r="W22" s="29"/>
      <c r="X22" s="29"/>
      <c r="Y22" s="29"/>
      <c r="Z22" s="29"/>
    </row>
    <row r="23" spans="1:26" ht="15.7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29"/>
      <c r="T23" s="29"/>
      <c r="U23" s="29"/>
      <c r="V23" s="29"/>
      <c r="W23" s="29"/>
      <c r="X23" s="29"/>
      <c r="Y23" s="29"/>
      <c r="Z23" s="29"/>
    </row>
    <row r="24" spans="1:26" ht="15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9"/>
      <c r="T24" s="29"/>
      <c r="U24" s="29"/>
      <c r="V24" s="29"/>
      <c r="W24" s="29"/>
      <c r="X24" s="29"/>
      <c r="Y24" s="29"/>
      <c r="Z24" s="29"/>
    </row>
    <row r="25" spans="1:26" ht="15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29"/>
      <c r="T25" s="29"/>
      <c r="U25" s="29"/>
      <c r="V25" s="29"/>
      <c r="W25" s="29"/>
      <c r="X25" s="29"/>
      <c r="Y25" s="29"/>
      <c r="Z25" s="29"/>
    </row>
    <row r="26" spans="1:26" ht="15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29"/>
      <c r="T26" s="29"/>
      <c r="U26" s="29"/>
      <c r="V26" s="29"/>
      <c r="W26" s="29"/>
      <c r="X26" s="29"/>
      <c r="Y26" s="29"/>
      <c r="Z26" s="29"/>
    </row>
    <row r="27" spans="1:26" ht="15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29"/>
      <c r="T27" s="29"/>
      <c r="U27" s="29"/>
      <c r="V27" s="29"/>
      <c r="W27" s="29"/>
      <c r="X27" s="29"/>
      <c r="Y27" s="29"/>
      <c r="Z27" s="29"/>
    </row>
    <row r="28" spans="1:26" ht="15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29"/>
      <c r="T28" s="29"/>
      <c r="U28" s="29"/>
      <c r="V28" s="29"/>
      <c r="W28" s="29"/>
      <c r="X28" s="29"/>
      <c r="Y28" s="29"/>
      <c r="Z28" s="29"/>
    </row>
    <row r="29" spans="1:26" ht="15.7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29"/>
      <c r="T29" s="29"/>
      <c r="U29" s="29"/>
      <c r="V29" s="29"/>
      <c r="W29" s="29"/>
      <c r="X29" s="29"/>
      <c r="Y29" s="29"/>
      <c r="Z29" s="29"/>
    </row>
    <row r="30" spans="1:26" ht="68.25" customHeight="1" thickBot="1">
      <c r="A30" s="49" t="s">
        <v>169</v>
      </c>
      <c r="B30" s="378"/>
      <c r="C30" s="377"/>
      <c r="D30" s="377"/>
      <c r="E30" s="377"/>
      <c r="F30" s="377"/>
      <c r="G30" s="377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29"/>
      <c r="T30" s="29"/>
      <c r="U30" s="29"/>
      <c r="V30" s="29"/>
      <c r="W30" s="29"/>
      <c r="X30" s="29"/>
      <c r="Y30" s="29"/>
      <c r="Z30" s="29"/>
    </row>
    <row r="31" spans="1:26" ht="15.75" customHeight="1" thickBot="1">
      <c r="A31" s="47" t="s">
        <v>67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29"/>
      <c r="T31" s="29"/>
      <c r="U31" s="29"/>
      <c r="V31" s="29"/>
      <c r="W31" s="29"/>
      <c r="X31" s="29"/>
      <c r="Y31" s="29"/>
      <c r="Z31" s="29"/>
    </row>
    <row r="32" spans="1:26" ht="15.75" customHeight="1">
      <c r="A32" s="31"/>
      <c r="B32" s="31"/>
      <c r="C32" s="31"/>
      <c r="D32" s="31"/>
      <c r="E32" s="31"/>
      <c r="F32" s="45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9"/>
      <c r="T32" s="29"/>
      <c r="U32" s="29"/>
      <c r="V32" s="29"/>
      <c r="W32" s="29"/>
      <c r="X32" s="29"/>
      <c r="Y32" s="29"/>
      <c r="Z32" s="29"/>
    </row>
    <row r="33" spans="1:26" ht="15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29"/>
      <c r="T33" s="29"/>
      <c r="U33" s="29"/>
      <c r="V33" s="29"/>
      <c r="W33" s="29"/>
      <c r="X33" s="29"/>
      <c r="Y33" s="29"/>
      <c r="Z33" s="29"/>
    </row>
    <row r="34" spans="1:26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9"/>
      <c r="T34" s="29"/>
      <c r="U34" s="29"/>
      <c r="V34" s="29"/>
      <c r="W34" s="29"/>
      <c r="X34" s="29"/>
      <c r="Y34" s="29"/>
      <c r="Z34" s="29"/>
    </row>
    <row r="35" spans="1:26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9"/>
      <c r="T35" s="29"/>
      <c r="U35" s="29"/>
      <c r="V35" s="29"/>
      <c r="W35" s="29"/>
      <c r="X35" s="29"/>
      <c r="Y35" s="29"/>
      <c r="Z35" s="29"/>
    </row>
    <row r="36" spans="1:26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9"/>
      <c r="T36" s="29"/>
      <c r="U36" s="29"/>
      <c r="V36" s="29"/>
      <c r="W36" s="29"/>
      <c r="X36" s="29"/>
      <c r="Y36" s="29"/>
      <c r="Z36" s="29"/>
    </row>
    <row r="37" spans="1:26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29"/>
      <c r="T37" s="29"/>
      <c r="U37" s="29"/>
      <c r="V37" s="29"/>
      <c r="W37" s="29"/>
      <c r="X37" s="29"/>
      <c r="Y37" s="29"/>
      <c r="Z37" s="29"/>
    </row>
    <row r="38" spans="1:26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29"/>
      <c r="T38" s="29"/>
      <c r="U38" s="29"/>
      <c r="V38" s="29"/>
      <c r="W38" s="29"/>
      <c r="X38" s="29"/>
      <c r="Y38" s="29"/>
      <c r="Z38" s="29"/>
    </row>
    <row r="39" spans="1:26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29"/>
      <c r="T39" s="29"/>
      <c r="U39" s="29"/>
      <c r="V39" s="29"/>
      <c r="W39" s="29"/>
      <c r="X39" s="29"/>
      <c r="Y39" s="29"/>
      <c r="Z39" s="29"/>
    </row>
    <row r="40" spans="1:26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9"/>
      <c r="T40" s="29"/>
      <c r="U40" s="29"/>
      <c r="V40" s="29"/>
      <c r="W40" s="29"/>
      <c r="X40" s="29"/>
      <c r="Y40" s="29"/>
      <c r="Z40" s="29"/>
    </row>
    <row r="41" spans="1:26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9"/>
      <c r="T41" s="29"/>
      <c r="U41" s="29"/>
      <c r="V41" s="29"/>
      <c r="W41" s="29"/>
      <c r="X41" s="29"/>
      <c r="Y41" s="29"/>
      <c r="Z41" s="29"/>
    </row>
    <row r="42" spans="1:26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29"/>
      <c r="T42" s="29"/>
      <c r="U42" s="29"/>
      <c r="V42" s="29"/>
      <c r="W42" s="29"/>
      <c r="X42" s="29"/>
      <c r="Y42" s="29"/>
      <c r="Z42" s="29"/>
    </row>
    <row r="43" spans="1:26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29"/>
      <c r="T43" s="29"/>
      <c r="U43" s="29"/>
      <c r="V43" s="29"/>
      <c r="W43" s="29"/>
      <c r="X43" s="29"/>
      <c r="Y43" s="29"/>
      <c r="Z43" s="29"/>
    </row>
    <row r="44" spans="1:26" ht="27" customHeight="1" thickBot="1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29"/>
      <c r="T44" s="29"/>
      <c r="U44" s="29"/>
      <c r="V44" s="29"/>
      <c r="W44" s="29"/>
      <c r="X44" s="29"/>
      <c r="Y44" s="29"/>
      <c r="Z44" s="29"/>
    </row>
    <row r="45" spans="1:26" ht="66" customHeight="1" thickBot="1">
      <c r="A45" s="49" t="s">
        <v>170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29"/>
      <c r="T45" s="29"/>
      <c r="U45" s="29"/>
      <c r="V45" s="29"/>
      <c r="W45" s="29"/>
      <c r="X45" s="29"/>
      <c r="Y45" s="29"/>
      <c r="Z45" s="29"/>
    </row>
    <row r="46" spans="1:26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 thickBot="1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51" customHeight="1" thickBot="1">
      <c r="A58" s="49" t="s">
        <v>171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4">
    <mergeCell ref="B16:E16"/>
    <mergeCell ref="B30:G30"/>
    <mergeCell ref="B5:D5"/>
    <mergeCell ref="A2:G2"/>
  </mergeCells>
  <pageMargins left="0.511811024" right="0.511811024" top="0.78740157499999996" bottom="0.78740157499999996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C3" sqref="C3"/>
    </sheetView>
  </sheetViews>
  <sheetFormatPr defaultColWidth="8.85546875" defaultRowHeight="15"/>
  <cols>
    <col min="1" max="1" width="78.42578125" customWidth="1"/>
    <col min="2" max="2" width="34.140625" customWidth="1"/>
    <col min="3" max="3" width="32" customWidth="1"/>
    <col min="4" max="4" width="27.7109375" hidden="1" customWidth="1"/>
    <col min="5" max="5" width="33.42578125" hidden="1" customWidth="1"/>
    <col min="6" max="6" width="30.42578125" customWidth="1"/>
    <col min="7" max="7" width="29.28515625" customWidth="1"/>
  </cols>
  <sheetData>
    <row r="1" spans="1:7" s="53" customFormat="1" ht="106.5" customHeight="1" thickBot="1">
      <c r="A1" s="383" t="s">
        <v>103</v>
      </c>
      <c r="B1" s="384"/>
      <c r="C1" s="385"/>
    </row>
    <row r="2" spans="1:7" ht="48" customHeight="1">
      <c r="A2" s="166" t="s">
        <v>104</v>
      </c>
      <c r="B2" s="171" t="s">
        <v>98</v>
      </c>
      <c r="C2" s="172" t="s">
        <v>99</v>
      </c>
      <c r="D2" s="158"/>
      <c r="E2" s="158"/>
    </row>
    <row r="3" spans="1:7" ht="35.25" customHeight="1">
      <c r="A3" s="167" t="s">
        <v>106</v>
      </c>
      <c r="B3" s="372"/>
      <c r="C3" s="373"/>
      <c r="E3" s="158"/>
      <c r="G3" s="158"/>
    </row>
    <row r="4" spans="1:7" ht="36.75" customHeight="1">
      <c r="A4" s="168" t="s">
        <v>105</v>
      </c>
      <c r="B4" s="374"/>
      <c r="C4" s="375"/>
      <c r="E4" s="158"/>
      <c r="G4" s="158"/>
    </row>
    <row r="5" spans="1:7" ht="29.25" customHeight="1">
      <c r="A5" s="169" t="s">
        <v>100</v>
      </c>
      <c r="B5" s="169"/>
      <c r="C5" s="170">
        <f>C3+C4</f>
        <v>0</v>
      </c>
      <c r="E5" s="158"/>
    </row>
    <row r="6" spans="1:7">
      <c r="A6" s="158"/>
      <c r="B6" s="158"/>
      <c r="C6" s="158"/>
      <c r="D6" s="158"/>
      <c r="E6" s="158"/>
    </row>
    <row r="7" spans="1:7">
      <c r="A7" s="158"/>
      <c r="B7" s="158"/>
      <c r="C7" s="158"/>
      <c r="D7" s="158"/>
      <c r="E7" s="158"/>
    </row>
    <row r="8" spans="1:7">
      <c r="A8" s="158"/>
      <c r="B8" s="158"/>
      <c r="C8" s="158"/>
      <c r="D8" s="158"/>
      <c r="E8" s="158"/>
    </row>
    <row r="9" spans="1:7">
      <c r="A9" s="158"/>
      <c r="B9" s="158"/>
      <c r="C9" s="158"/>
      <c r="D9" s="158"/>
      <c r="E9" s="158"/>
    </row>
    <row r="10" spans="1:7" ht="15.75" thickBot="1">
      <c r="A10" s="158"/>
      <c r="B10" s="158"/>
      <c r="C10" s="158"/>
      <c r="D10" s="158"/>
      <c r="E10" s="158"/>
    </row>
    <row r="11" spans="1:7" ht="81.75" customHeight="1" thickBot="1">
      <c r="A11" s="159" t="s">
        <v>139</v>
      </c>
      <c r="B11" s="160" t="s">
        <v>101</v>
      </c>
      <c r="C11" s="161" t="s">
        <v>161</v>
      </c>
      <c r="D11" s="162" t="s">
        <v>107</v>
      </c>
      <c r="E11" s="162" t="s">
        <v>102</v>
      </c>
      <c r="F11" s="162" t="s">
        <v>138</v>
      </c>
      <c r="G11" s="162" t="s">
        <v>162</v>
      </c>
    </row>
    <row r="12" spans="1:7" ht="27" customHeight="1">
      <c r="A12" s="173" t="s">
        <v>140</v>
      </c>
      <c r="B12" s="174">
        <f>C3</f>
        <v>0</v>
      </c>
      <c r="C12" s="175">
        <f>'Esogagogastroduodenoscopia '!J13</f>
        <v>0</v>
      </c>
      <c r="D12" s="175">
        <f>'Esogagogastroduodenoscopia '!H13</f>
        <v>0</v>
      </c>
      <c r="E12" s="175">
        <f>'Esogagogastroduodenoscopia '!I13</f>
        <v>0</v>
      </c>
      <c r="F12" s="175">
        <f>'Esogagogastroduodenoscopia '!K13</f>
        <v>0</v>
      </c>
      <c r="G12" s="175">
        <f>'Esogagogastroduodenoscopia '!L13</f>
        <v>0</v>
      </c>
    </row>
    <row r="13" spans="1:7" ht="26.25" customHeight="1" thickBot="1">
      <c r="A13" s="176" t="s">
        <v>141</v>
      </c>
      <c r="B13" s="177">
        <f>C4</f>
        <v>0</v>
      </c>
      <c r="C13" s="178">
        <f>'Colonoscopia '!J13</f>
        <v>0</v>
      </c>
      <c r="D13" s="178">
        <f>'Colonoscopia '!H13</f>
        <v>0</v>
      </c>
      <c r="E13" s="178">
        <f>'Colonoscopia '!I13</f>
        <v>0</v>
      </c>
      <c r="F13" s="178">
        <f>'Colonoscopia '!K13</f>
        <v>0</v>
      </c>
      <c r="G13" s="178">
        <f>'Colonoscopia '!L13</f>
        <v>0</v>
      </c>
    </row>
    <row r="14" spans="1:7" ht="27" thickBot="1">
      <c r="A14" s="163" t="s">
        <v>15</v>
      </c>
      <c r="B14" s="164">
        <f t="shared" ref="B14:G14" si="0">SUM(B12:B13)</f>
        <v>0</v>
      </c>
      <c r="C14" s="165">
        <f t="shared" si="0"/>
        <v>0</v>
      </c>
      <c r="D14" s="165">
        <f t="shared" si="0"/>
        <v>0</v>
      </c>
      <c r="E14" s="165">
        <f t="shared" si="0"/>
        <v>0</v>
      </c>
      <c r="F14" s="165">
        <f t="shared" si="0"/>
        <v>0</v>
      </c>
      <c r="G14" s="165">
        <f t="shared" si="0"/>
        <v>0</v>
      </c>
    </row>
  </sheetData>
  <sheetProtection password="C6DC" sheet="1" objects="1" scenarios="1"/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33CC"/>
  </sheetPr>
  <dimension ref="A1:AA999"/>
  <sheetViews>
    <sheetView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N27" sqref="N27"/>
    </sheetView>
  </sheetViews>
  <sheetFormatPr defaultColWidth="14.42578125" defaultRowHeight="15" customHeight="1"/>
  <cols>
    <col min="1" max="1" width="80.7109375" customWidth="1"/>
    <col min="2" max="2" width="14.85546875" customWidth="1"/>
    <col min="3" max="3" width="16.42578125" customWidth="1"/>
    <col min="4" max="4" width="19.85546875" hidden="1" customWidth="1"/>
    <col min="5" max="5" width="16.42578125" customWidth="1"/>
    <col min="6" max="6" width="15.42578125" customWidth="1"/>
    <col min="7" max="7" width="19.28515625" customWidth="1"/>
    <col min="8" max="8" width="16.42578125" customWidth="1"/>
    <col min="9" max="9" width="19.85546875" customWidth="1"/>
    <col min="10" max="10" width="19.85546875" style="354" customWidth="1"/>
    <col min="11" max="12" width="16.7109375" customWidth="1"/>
  </cols>
  <sheetData>
    <row r="1" spans="1:27" ht="45.75" customHeight="1" thickBot="1">
      <c r="A1" s="389" t="s">
        <v>69</v>
      </c>
      <c r="B1" s="390"/>
      <c r="C1" s="390"/>
      <c r="D1" s="390"/>
      <c r="E1" s="390"/>
      <c r="F1" s="390"/>
      <c r="G1" s="390"/>
      <c r="H1" s="390"/>
      <c r="I1" s="390"/>
      <c r="J1" s="391"/>
      <c r="K1" s="390"/>
      <c r="L1" s="392"/>
    </row>
    <row r="2" spans="1:27" ht="27" customHeight="1" thickBot="1">
      <c r="A2" s="396" t="s">
        <v>70</v>
      </c>
      <c r="B2" s="393" t="s">
        <v>95</v>
      </c>
      <c r="C2" s="394"/>
      <c r="D2" s="394"/>
      <c r="E2" s="394"/>
      <c r="F2" s="395"/>
      <c r="G2" s="386" t="s">
        <v>31</v>
      </c>
      <c r="H2" s="387"/>
      <c r="I2" s="387"/>
      <c r="J2" s="387"/>
      <c r="K2" s="387"/>
      <c r="L2" s="388"/>
    </row>
    <row r="3" spans="1:27" ht="39" customHeight="1" thickBot="1">
      <c r="A3" s="397"/>
      <c r="B3" s="118" t="s">
        <v>32</v>
      </c>
      <c r="C3" s="119" t="s">
        <v>144</v>
      </c>
      <c r="D3" s="120" t="s">
        <v>33</v>
      </c>
      <c r="E3" s="120" t="s">
        <v>34</v>
      </c>
      <c r="F3" s="121" t="s">
        <v>35</v>
      </c>
      <c r="G3" s="108" t="s">
        <v>36</v>
      </c>
      <c r="H3" s="104" t="s">
        <v>75</v>
      </c>
      <c r="I3" s="105" t="s">
        <v>76</v>
      </c>
      <c r="J3" s="363" t="s">
        <v>163</v>
      </c>
      <c r="K3" s="104" t="s">
        <v>39</v>
      </c>
      <c r="L3" s="109" t="s">
        <v>40</v>
      </c>
    </row>
    <row r="4" spans="1:27" ht="30">
      <c r="A4" s="96" t="s">
        <v>41</v>
      </c>
      <c r="B4" s="93" t="s">
        <v>42</v>
      </c>
      <c r="C4" s="20">
        <v>10</v>
      </c>
      <c r="D4" s="91">
        <v>0</v>
      </c>
      <c r="E4" s="21">
        <v>0</v>
      </c>
      <c r="F4" s="107">
        <f t="shared" ref="F4:F12" si="0">E4+C4</f>
        <v>10</v>
      </c>
      <c r="G4" s="110">
        <f>G6</f>
        <v>0</v>
      </c>
      <c r="H4" s="111">
        <f t="shared" ref="H4:H12" si="1">G4*C4</f>
        <v>0</v>
      </c>
      <c r="I4" s="111">
        <f t="shared" ref="I4:I12" si="2">G4*E4</f>
        <v>0</v>
      </c>
      <c r="J4" s="111">
        <f>H4+I4</f>
        <v>0</v>
      </c>
      <c r="K4" s="111"/>
      <c r="L4" s="112">
        <f t="shared" ref="L4:L12" si="3">K4+I4+H4</f>
        <v>0</v>
      </c>
    </row>
    <row r="5" spans="1:27">
      <c r="A5" s="96" t="s">
        <v>43</v>
      </c>
      <c r="B5" s="94" t="s">
        <v>44</v>
      </c>
      <c r="C5" s="22">
        <v>6.3</v>
      </c>
      <c r="D5" s="92">
        <v>0</v>
      </c>
      <c r="E5" s="23">
        <v>0</v>
      </c>
      <c r="F5" s="107">
        <f t="shared" si="0"/>
        <v>6.3</v>
      </c>
      <c r="G5" s="113">
        <f>G6</f>
        <v>0</v>
      </c>
      <c r="H5" s="111">
        <f t="shared" si="1"/>
        <v>0</v>
      </c>
      <c r="I5" s="111">
        <f t="shared" si="2"/>
        <v>0</v>
      </c>
      <c r="J5" s="111">
        <f t="shared" ref="J5:J12" si="4">H5+I5</f>
        <v>0</v>
      </c>
      <c r="K5" s="114"/>
      <c r="L5" s="112">
        <f t="shared" si="3"/>
        <v>0</v>
      </c>
    </row>
    <row r="6" spans="1:27">
      <c r="A6" s="97" t="s">
        <v>27</v>
      </c>
      <c r="B6" s="267" t="s">
        <v>80</v>
      </c>
      <c r="C6" s="85">
        <v>48.16</v>
      </c>
      <c r="D6" s="150">
        <v>1</v>
      </c>
      <c r="E6" s="151">
        <f>D6*C6</f>
        <v>48.16</v>
      </c>
      <c r="F6" s="83">
        <f t="shared" si="0"/>
        <v>96.32</v>
      </c>
      <c r="G6" s="152">
        <f>'Oferta Prestador'!C3</f>
        <v>0</v>
      </c>
      <c r="H6" s="153">
        <f t="shared" si="1"/>
        <v>0</v>
      </c>
      <c r="I6" s="153">
        <f t="shared" si="2"/>
        <v>0</v>
      </c>
      <c r="J6" s="111">
        <f t="shared" si="4"/>
        <v>0</v>
      </c>
      <c r="K6" s="366">
        <f>IF(G6&gt;460,'Faixas de Incentivos Endo'!C487,VLOOKUP('Esogagogastroduodenoscopia '!G6,'Faixas de Incentivos Endo'!B26:C486,2,FALSE))</f>
        <v>0</v>
      </c>
      <c r="L6" s="367">
        <f t="shared" si="3"/>
        <v>0</v>
      </c>
    </row>
    <row r="7" spans="1:27">
      <c r="A7" s="353" t="s">
        <v>158</v>
      </c>
      <c r="B7" s="94" t="s">
        <v>81</v>
      </c>
      <c r="C7" s="24">
        <v>4.33</v>
      </c>
      <c r="D7" s="92">
        <v>0</v>
      </c>
      <c r="E7" s="25">
        <v>0</v>
      </c>
      <c r="F7" s="107">
        <v>4.33</v>
      </c>
      <c r="G7" s="113"/>
      <c r="H7" s="111">
        <f t="shared" si="1"/>
        <v>0</v>
      </c>
      <c r="I7" s="111">
        <f t="shared" si="2"/>
        <v>0</v>
      </c>
      <c r="J7" s="111">
        <f t="shared" si="4"/>
        <v>0</v>
      </c>
      <c r="K7" s="114"/>
      <c r="L7" s="112">
        <f t="shared" si="3"/>
        <v>0</v>
      </c>
    </row>
    <row r="8" spans="1:27">
      <c r="A8" s="101" t="s">
        <v>48</v>
      </c>
      <c r="B8" s="94" t="s">
        <v>49</v>
      </c>
      <c r="C8" s="26">
        <v>10</v>
      </c>
      <c r="D8" s="92">
        <v>0</v>
      </c>
      <c r="E8" s="27">
        <v>0</v>
      </c>
      <c r="F8" s="107">
        <f t="shared" si="0"/>
        <v>10</v>
      </c>
      <c r="G8" s="113">
        <f>G6</f>
        <v>0</v>
      </c>
      <c r="H8" s="111">
        <f t="shared" si="1"/>
        <v>0</v>
      </c>
      <c r="I8" s="111">
        <f t="shared" si="2"/>
        <v>0</v>
      </c>
      <c r="J8" s="111">
        <f t="shared" si="4"/>
        <v>0</v>
      </c>
      <c r="K8" s="114"/>
      <c r="L8" s="112">
        <f t="shared" si="3"/>
        <v>0</v>
      </c>
    </row>
    <row r="9" spans="1:27">
      <c r="A9" s="101" t="s">
        <v>50</v>
      </c>
      <c r="B9" s="94" t="s">
        <v>51</v>
      </c>
      <c r="C9" s="26">
        <v>15.15</v>
      </c>
      <c r="D9" s="92">
        <v>3</v>
      </c>
      <c r="E9" s="27">
        <f>D9*C9</f>
        <v>45.45</v>
      </c>
      <c r="F9" s="107">
        <f t="shared" si="0"/>
        <v>60.6</v>
      </c>
      <c r="G9" s="113">
        <f>G6</f>
        <v>0</v>
      </c>
      <c r="H9" s="111">
        <f t="shared" si="1"/>
        <v>0</v>
      </c>
      <c r="I9" s="111">
        <f t="shared" si="2"/>
        <v>0</v>
      </c>
      <c r="J9" s="111">
        <f t="shared" si="4"/>
        <v>0</v>
      </c>
      <c r="K9" s="114"/>
      <c r="L9" s="112">
        <f t="shared" si="3"/>
        <v>0</v>
      </c>
    </row>
    <row r="10" spans="1:27">
      <c r="A10" s="247" t="s">
        <v>155</v>
      </c>
      <c r="B10" s="248" t="s">
        <v>137</v>
      </c>
      <c r="C10" s="249">
        <v>29.84</v>
      </c>
      <c r="D10" s="250">
        <v>0</v>
      </c>
      <c r="E10" s="251">
        <f>D10*C10</f>
        <v>0</v>
      </c>
      <c r="F10" s="252">
        <v>29.84</v>
      </c>
      <c r="G10" s="253"/>
      <c r="H10" s="254">
        <f t="shared" si="1"/>
        <v>0</v>
      </c>
      <c r="I10" s="254">
        <f t="shared" si="2"/>
        <v>0</v>
      </c>
      <c r="J10" s="111">
        <f t="shared" si="4"/>
        <v>0</v>
      </c>
      <c r="K10" s="255"/>
      <c r="L10" s="256">
        <f t="shared" si="3"/>
        <v>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>
      <c r="A11" s="346" t="s">
        <v>156</v>
      </c>
      <c r="B11" s="28" t="s">
        <v>53</v>
      </c>
      <c r="C11" s="26">
        <v>25.83</v>
      </c>
      <c r="D11" s="92">
        <v>0</v>
      </c>
      <c r="E11" s="27">
        <v>0</v>
      </c>
      <c r="F11" s="107">
        <v>25.83</v>
      </c>
      <c r="G11" s="113"/>
      <c r="H11" s="111">
        <f t="shared" si="1"/>
        <v>0</v>
      </c>
      <c r="I11" s="111">
        <f t="shared" si="2"/>
        <v>0</v>
      </c>
      <c r="J11" s="111">
        <f t="shared" si="4"/>
        <v>0</v>
      </c>
      <c r="K11" s="114"/>
      <c r="L11" s="112">
        <f t="shared" si="3"/>
        <v>0</v>
      </c>
    </row>
    <row r="12" spans="1:27">
      <c r="A12" s="101" t="s">
        <v>54</v>
      </c>
      <c r="B12" s="94" t="s">
        <v>55</v>
      </c>
      <c r="C12" s="26">
        <v>0.63</v>
      </c>
      <c r="D12" s="92">
        <v>0</v>
      </c>
      <c r="E12" s="27">
        <f>D12*C12</f>
        <v>0</v>
      </c>
      <c r="F12" s="107">
        <f t="shared" si="0"/>
        <v>0.63</v>
      </c>
      <c r="G12" s="113">
        <f>G6</f>
        <v>0</v>
      </c>
      <c r="H12" s="111">
        <f t="shared" si="1"/>
        <v>0</v>
      </c>
      <c r="I12" s="111">
        <f t="shared" si="2"/>
        <v>0</v>
      </c>
      <c r="J12" s="111">
        <f t="shared" si="4"/>
        <v>0</v>
      </c>
      <c r="K12" s="114"/>
      <c r="L12" s="112">
        <f t="shared" si="3"/>
        <v>0</v>
      </c>
    </row>
    <row r="13" spans="1:27" ht="17.25" customHeight="1" thickBot="1">
      <c r="A13" s="106" t="s">
        <v>35</v>
      </c>
      <c r="B13" s="102"/>
      <c r="C13" s="103">
        <f>SUM(C4:C12)</f>
        <v>150.24</v>
      </c>
      <c r="D13" s="103"/>
      <c r="E13" s="103">
        <f>SUM(E4:E12)</f>
        <v>93.61</v>
      </c>
      <c r="F13" s="140">
        <f>SUM(F4:F12)</f>
        <v>243.84999999999997</v>
      </c>
      <c r="G13" s="115">
        <f>G4+G5+G6+G7+G8+G9+G11+G12</f>
        <v>0</v>
      </c>
      <c r="H13" s="116">
        <f>SUM(H4:H12)</f>
        <v>0</v>
      </c>
      <c r="I13" s="116">
        <f>SUM(I4:I12)</f>
        <v>0</v>
      </c>
      <c r="J13" s="116">
        <f>SUM(J4:J12)</f>
        <v>0</v>
      </c>
      <c r="K13" s="116">
        <f>SUM(K4:K12)</f>
        <v>0</v>
      </c>
      <c r="L13" s="117">
        <f>SUM(L4:L12)</f>
        <v>0</v>
      </c>
    </row>
    <row r="14" spans="1:27">
      <c r="A14" s="62" t="s">
        <v>82</v>
      </c>
      <c r="C14" s="352"/>
    </row>
    <row r="15" spans="1:27">
      <c r="A15" s="62" t="s">
        <v>83</v>
      </c>
      <c r="C15" s="350">
        <f>C4+C5+C6+C8+C9+C12</f>
        <v>90.24</v>
      </c>
      <c r="D15" s="6"/>
      <c r="E15" s="6">
        <f>E6+E9</f>
        <v>93.61</v>
      </c>
      <c r="F15" s="350">
        <f>F4+F5+F6+F8+F9+F12</f>
        <v>183.85</v>
      </c>
    </row>
    <row r="16" spans="1:27" ht="15.75" customHeight="1"/>
    <row r="17" spans="1:11" ht="15.75" customHeight="1">
      <c r="A17" s="50"/>
      <c r="C17" s="351"/>
      <c r="D17" s="50"/>
      <c r="E17" s="50"/>
      <c r="F17" s="50"/>
      <c r="G17" s="50"/>
      <c r="H17" s="50"/>
      <c r="I17" s="50"/>
      <c r="J17" s="50"/>
      <c r="K17" s="50"/>
    </row>
    <row r="18" spans="1:11" ht="15.75" customHeight="1">
      <c r="A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ht="15.75" customHeight="1"/>
    <row r="20" spans="1:11" ht="15.75" customHeight="1">
      <c r="A20" s="50"/>
      <c r="B20" s="50"/>
      <c r="D20" s="51"/>
    </row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G2:L2"/>
    <mergeCell ref="A1:L1"/>
    <mergeCell ref="B2:F2"/>
    <mergeCell ref="A2:A3"/>
  </mergeCells>
  <pageMargins left="0.511811024" right="0.511811024" top="0.78740157499999996" bottom="0.7874015749999999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0.39997558519241921"/>
    <outlinePr summaryBelow="0" summaryRight="0"/>
  </sheetPr>
  <dimension ref="A1:L1000"/>
  <sheetViews>
    <sheetView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A33" sqref="A33"/>
    </sheetView>
  </sheetViews>
  <sheetFormatPr defaultColWidth="14.42578125" defaultRowHeight="15" customHeight="1"/>
  <cols>
    <col min="1" max="1" width="77.42578125" customWidth="1"/>
    <col min="2" max="2" width="16.85546875" customWidth="1"/>
    <col min="3" max="3" width="17.140625" customWidth="1"/>
    <col min="4" max="4" width="18" hidden="1" customWidth="1"/>
    <col min="5" max="5" width="18.140625" customWidth="1"/>
    <col min="6" max="6" width="14.42578125" customWidth="1"/>
    <col min="7" max="7" width="16.140625" style="181" customWidth="1"/>
    <col min="8" max="8" width="16" customWidth="1"/>
    <col min="9" max="9" width="20.85546875" customWidth="1"/>
    <col min="10" max="10" width="20.85546875" style="354" customWidth="1"/>
  </cols>
  <sheetData>
    <row r="1" spans="1:12" ht="36" customHeight="1" thickBot="1">
      <c r="A1" s="398" t="s">
        <v>29</v>
      </c>
      <c r="B1" s="381"/>
      <c r="C1" s="381"/>
      <c r="D1" s="381"/>
      <c r="E1" s="381"/>
      <c r="F1" s="381"/>
      <c r="G1" s="399"/>
      <c r="H1" s="399"/>
      <c r="I1" s="399"/>
      <c r="J1" s="399"/>
      <c r="K1" s="399"/>
      <c r="L1" s="399"/>
    </row>
    <row r="2" spans="1:12" ht="21" customHeight="1" thickBot="1">
      <c r="A2" s="400" t="s">
        <v>30</v>
      </c>
      <c r="B2" s="405" t="s">
        <v>95</v>
      </c>
      <c r="C2" s="406"/>
      <c r="D2" s="406"/>
      <c r="E2" s="406"/>
      <c r="F2" s="407"/>
      <c r="G2" s="402"/>
      <c r="H2" s="403"/>
      <c r="I2" s="403"/>
      <c r="J2" s="403"/>
      <c r="K2" s="403"/>
      <c r="L2" s="404"/>
    </row>
    <row r="3" spans="1:12" ht="45.75" thickBot="1">
      <c r="A3" s="401"/>
      <c r="B3" s="144" t="s">
        <v>32</v>
      </c>
      <c r="C3" s="145" t="s">
        <v>75</v>
      </c>
      <c r="D3" s="145" t="s">
        <v>33</v>
      </c>
      <c r="E3" s="145" t="s">
        <v>76</v>
      </c>
      <c r="F3" s="268" t="s">
        <v>35</v>
      </c>
      <c r="G3" s="322" t="s">
        <v>142</v>
      </c>
      <c r="H3" s="143" t="s">
        <v>37</v>
      </c>
      <c r="I3" s="143" t="s">
        <v>38</v>
      </c>
      <c r="J3" s="364" t="s">
        <v>163</v>
      </c>
      <c r="K3" s="143" t="s">
        <v>39</v>
      </c>
      <c r="L3" s="292" t="s">
        <v>143</v>
      </c>
    </row>
    <row r="4" spans="1:12" ht="30">
      <c r="A4" s="96" t="s">
        <v>41</v>
      </c>
      <c r="B4" s="93" t="s">
        <v>42</v>
      </c>
      <c r="C4" s="20">
        <v>10</v>
      </c>
      <c r="D4" s="87">
        <v>0</v>
      </c>
      <c r="E4" s="21">
        <v>0</v>
      </c>
      <c r="F4" s="107">
        <f t="shared" ref="F4:F12" si="0">E4+C4</f>
        <v>10</v>
      </c>
      <c r="G4" s="110">
        <f>G6</f>
        <v>0</v>
      </c>
      <c r="H4" s="111">
        <f t="shared" ref="H4:H12" si="1">C4*G4</f>
        <v>0</v>
      </c>
      <c r="I4" s="111">
        <f t="shared" ref="I4:I12" si="2">E4*G4</f>
        <v>0</v>
      </c>
      <c r="J4" s="111">
        <f>I4+H4</f>
        <v>0</v>
      </c>
      <c r="K4" s="111"/>
      <c r="L4" s="270">
        <f t="shared" ref="L4:L12" si="3">K4+I4+H4</f>
        <v>0</v>
      </c>
    </row>
    <row r="5" spans="1:12">
      <c r="A5" s="96" t="s">
        <v>43</v>
      </c>
      <c r="B5" s="94" t="s">
        <v>44</v>
      </c>
      <c r="C5" s="22">
        <v>6.3</v>
      </c>
      <c r="D5" s="88">
        <v>0</v>
      </c>
      <c r="E5" s="23">
        <v>0</v>
      </c>
      <c r="F5" s="107">
        <f t="shared" si="0"/>
        <v>6.3</v>
      </c>
      <c r="G5" s="113">
        <f>G6</f>
        <v>0</v>
      </c>
      <c r="H5" s="111">
        <f t="shared" si="1"/>
        <v>0</v>
      </c>
      <c r="I5" s="111">
        <f t="shared" si="2"/>
        <v>0</v>
      </c>
      <c r="J5" s="111">
        <f t="shared" ref="J5:J12" si="4">I5+H5</f>
        <v>0</v>
      </c>
      <c r="K5" s="114"/>
      <c r="L5" s="270">
        <f t="shared" si="3"/>
        <v>0</v>
      </c>
    </row>
    <row r="6" spans="1:12">
      <c r="A6" s="97" t="s">
        <v>28</v>
      </c>
      <c r="B6" s="267" t="s">
        <v>45</v>
      </c>
      <c r="C6" s="85">
        <v>112.66</v>
      </c>
      <c r="D6" s="89">
        <v>0.7</v>
      </c>
      <c r="E6" s="86">
        <f>D6*C6</f>
        <v>78.861999999999995</v>
      </c>
      <c r="F6" s="83">
        <f t="shared" si="0"/>
        <v>191.52199999999999</v>
      </c>
      <c r="G6" s="152">
        <f>'Oferta Prestador'!C4</f>
        <v>0</v>
      </c>
      <c r="H6" s="111">
        <f t="shared" si="1"/>
        <v>0</v>
      </c>
      <c r="I6" s="111">
        <f t="shared" si="2"/>
        <v>0</v>
      </c>
      <c r="J6" s="111">
        <f t="shared" si="4"/>
        <v>0</v>
      </c>
      <c r="K6" s="368">
        <f>IF(G6&gt;480,'Faixas de Incentivos Endo'!C487,VLOOKUP('Colonoscopia '!G6,'Faixas de Incentivos Colono'!C25:D505,2,FALSE))</f>
        <v>0</v>
      </c>
      <c r="L6" s="369">
        <f t="shared" si="3"/>
        <v>0</v>
      </c>
    </row>
    <row r="7" spans="1:12">
      <c r="A7" s="98" t="s">
        <v>46</v>
      </c>
      <c r="B7" s="349" t="s">
        <v>47</v>
      </c>
      <c r="C7" s="24">
        <v>13.06</v>
      </c>
      <c r="D7" s="88">
        <v>0</v>
      </c>
      <c r="E7" s="25">
        <v>0</v>
      </c>
      <c r="F7" s="107">
        <f t="shared" si="0"/>
        <v>13.06</v>
      </c>
      <c r="G7" s="113">
        <f>G6</f>
        <v>0</v>
      </c>
      <c r="H7" s="111">
        <f t="shared" si="1"/>
        <v>0</v>
      </c>
      <c r="I7" s="111">
        <f t="shared" si="2"/>
        <v>0</v>
      </c>
      <c r="J7" s="111">
        <f t="shared" si="4"/>
        <v>0</v>
      </c>
      <c r="K7" s="114"/>
      <c r="L7" s="270">
        <f t="shared" si="3"/>
        <v>0</v>
      </c>
    </row>
    <row r="8" spans="1:12" ht="33" customHeight="1">
      <c r="A8" s="99" t="s">
        <v>48</v>
      </c>
      <c r="B8" s="94" t="s">
        <v>49</v>
      </c>
      <c r="C8" s="26">
        <v>10</v>
      </c>
      <c r="D8" s="88">
        <v>0</v>
      </c>
      <c r="E8" s="27">
        <v>0</v>
      </c>
      <c r="F8" s="107">
        <f t="shared" si="0"/>
        <v>10</v>
      </c>
      <c r="G8" s="113">
        <f>G7</f>
        <v>0</v>
      </c>
      <c r="H8" s="111">
        <f t="shared" si="1"/>
        <v>0</v>
      </c>
      <c r="I8" s="111">
        <f t="shared" si="2"/>
        <v>0</v>
      </c>
      <c r="J8" s="111">
        <f t="shared" si="4"/>
        <v>0</v>
      </c>
      <c r="K8" s="114"/>
      <c r="L8" s="270">
        <f t="shared" si="3"/>
        <v>0</v>
      </c>
    </row>
    <row r="9" spans="1:12">
      <c r="A9" s="100" t="s">
        <v>94</v>
      </c>
      <c r="B9" s="94" t="s">
        <v>51</v>
      </c>
      <c r="C9" s="26">
        <v>15.15</v>
      </c>
      <c r="D9" s="88">
        <v>1</v>
      </c>
      <c r="E9" s="27">
        <f>D9*C9</f>
        <v>15.15</v>
      </c>
      <c r="F9" s="107">
        <f t="shared" si="0"/>
        <v>30.3</v>
      </c>
      <c r="G9" s="113">
        <f>G6</f>
        <v>0</v>
      </c>
      <c r="H9" s="111">
        <f t="shared" si="1"/>
        <v>0</v>
      </c>
      <c r="I9" s="111">
        <f t="shared" si="2"/>
        <v>0</v>
      </c>
      <c r="J9" s="111">
        <f t="shared" si="4"/>
        <v>0</v>
      </c>
      <c r="K9" s="114"/>
      <c r="L9" s="270">
        <f t="shared" si="3"/>
        <v>0</v>
      </c>
    </row>
    <row r="10" spans="1:12" ht="30" customHeight="1">
      <c r="A10" s="347" t="s">
        <v>157</v>
      </c>
      <c r="B10" s="95" t="s">
        <v>52</v>
      </c>
      <c r="C10" s="81">
        <v>13.63</v>
      </c>
      <c r="D10" s="90">
        <v>0</v>
      </c>
      <c r="E10" s="82">
        <v>0</v>
      </c>
      <c r="F10" s="83">
        <v>0</v>
      </c>
      <c r="G10" s="323"/>
      <c r="H10" s="111">
        <f t="shared" si="1"/>
        <v>0</v>
      </c>
      <c r="I10" s="111">
        <f t="shared" si="2"/>
        <v>0</v>
      </c>
      <c r="J10" s="111">
        <f t="shared" si="4"/>
        <v>0</v>
      </c>
      <c r="K10" s="84"/>
      <c r="L10" s="271">
        <f t="shared" si="3"/>
        <v>0</v>
      </c>
    </row>
    <row r="11" spans="1:12">
      <c r="A11" s="346" t="s">
        <v>153</v>
      </c>
      <c r="B11" s="28" t="s">
        <v>53</v>
      </c>
      <c r="C11" s="26">
        <v>25.83</v>
      </c>
      <c r="D11" s="88">
        <v>1</v>
      </c>
      <c r="E11" s="27">
        <f>D11*C11</f>
        <v>25.83</v>
      </c>
      <c r="F11" s="107">
        <v>0</v>
      </c>
      <c r="G11" s="113"/>
      <c r="H11" s="111">
        <f t="shared" si="1"/>
        <v>0</v>
      </c>
      <c r="I11" s="111">
        <f t="shared" si="2"/>
        <v>0</v>
      </c>
      <c r="J11" s="111">
        <f t="shared" si="4"/>
        <v>0</v>
      </c>
      <c r="K11" s="114"/>
      <c r="L11" s="270">
        <f t="shared" si="3"/>
        <v>0</v>
      </c>
    </row>
    <row r="12" spans="1:12" ht="15.75" thickBot="1">
      <c r="A12" s="326" t="s">
        <v>54</v>
      </c>
      <c r="B12" s="273" t="s">
        <v>55</v>
      </c>
      <c r="C12" s="274">
        <v>0.63</v>
      </c>
      <c r="D12" s="275">
        <v>0</v>
      </c>
      <c r="E12" s="276">
        <f>D12*C12</f>
        <v>0</v>
      </c>
      <c r="F12" s="277">
        <f t="shared" si="0"/>
        <v>0.63</v>
      </c>
      <c r="G12" s="324">
        <f>G6</f>
        <v>0</v>
      </c>
      <c r="H12" s="284">
        <f t="shared" si="1"/>
        <v>0</v>
      </c>
      <c r="I12" s="284">
        <f t="shared" si="2"/>
        <v>0</v>
      </c>
      <c r="J12" s="111">
        <f t="shared" si="4"/>
        <v>0</v>
      </c>
      <c r="K12" s="269"/>
      <c r="L12" s="272">
        <f t="shared" si="3"/>
        <v>0</v>
      </c>
    </row>
    <row r="13" spans="1:12" s="181" customFormat="1" ht="15.75" thickBot="1">
      <c r="A13" s="327"/>
      <c r="B13" s="279"/>
      <c r="C13" s="288">
        <f>C4+C5+C6+C7+C8+C9+C12</f>
        <v>167.8</v>
      </c>
      <c r="D13" s="289"/>
      <c r="E13" s="290">
        <f>E6+E9</f>
        <v>94.012</v>
      </c>
      <c r="F13" s="320">
        <f>F4+F5+F6+F7+F8+F9+F12</f>
        <v>261.81200000000001</v>
      </c>
      <c r="G13" s="283">
        <f t="shared" ref="G13:L13" si="5">SUM(G4:G12)</f>
        <v>0</v>
      </c>
      <c r="H13" s="287">
        <f t="shared" si="5"/>
        <v>0</v>
      </c>
      <c r="I13" s="287">
        <f t="shared" si="5"/>
        <v>0</v>
      </c>
      <c r="J13" s="287">
        <f t="shared" si="5"/>
        <v>0</v>
      </c>
      <c r="K13" s="286">
        <f t="shared" si="5"/>
        <v>0</v>
      </c>
      <c r="L13" s="291">
        <f t="shared" si="5"/>
        <v>0</v>
      </c>
    </row>
    <row r="14" spans="1:12" ht="22.5" customHeight="1" thickBot="1">
      <c r="A14" s="325" t="s">
        <v>35</v>
      </c>
      <c r="B14" s="280"/>
      <c r="C14" s="281"/>
      <c r="D14" s="278"/>
      <c r="E14" s="278"/>
      <c r="F14" s="321"/>
      <c r="G14" s="282"/>
      <c r="H14" s="285"/>
      <c r="I14" s="285"/>
      <c r="J14" s="285"/>
      <c r="K14" s="285"/>
      <c r="L14" s="285"/>
    </row>
    <row r="15" spans="1:12">
      <c r="A15" s="62" t="s">
        <v>82</v>
      </c>
      <c r="G15" s="30"/>
    </row>
    <row r="16" spans="1:12">
      <c r="A16" s="348" t="s">
        <v>154</v>
      </c>
      <c r="J16" s="370"/>
    </row>
    <row r="17" spans="1:10" s="53" customFormat="1">
      <c r="G17" s="181"/>
      <c r="J17" s="354"/>
    </row>
    <row r="19" spans="1:10">
      <c r="A19" s="29"/>
      <c r="C19" s="350"/>
      <c r="E19" s="350"/>
      <c r="F19" s="350"/>
    </row>
    <row r="20" spans="1:10">
      <c r="A20" s="29"/>
    </row>
    <row r="21" spans="1:10" ht="15.75" customHeight="1">
      <c r="A21" s="29"/>
    </row>
    <row r="22" spans="1:10" ht="15.75" customHeight="1">
      <c r="A22" s="29"/>
    </row>
    <row r="23" spans="1:10" ht="15.75" customHeight="1">
      <c r="A23" s="29"/>
    </row>
    <row r="24" spans="1:10" ht="15.75" customHeight="1">
      <c r="A24" s="29"/>
    </row>
    <row r="25" spans="1:10" ht="15.75" customHeight="1">
      <c r="A25" s="29"/>
    </row>
    <row r="26" spans="1:10" ht="15.75" customHeight="1">
      <c r="A26" s="29"/>
    </row>
    <row r="27" spans="1:10" ht="15.75" customHeight="1">
      <c r="A27" s="29"/>
    </row>
    <row r="28" spans="1:10" ht="15.75" customHeight="1">
      <c r="A28" s="29"/>
    </row>
    <row r="29" spans="1:10" ht="15.75" customHeight="1">
      <c r="A29" s="29"/>
    </row>
    <row r="30" spans="1:10" ht="15.75" customHeight="1">
      <c r="A30" s="29"/>
    </row>
    <row r="31" spans="1:10" ht="15.75" customHeight="1">
      <c r="A31" s="29"/>
    </row>
    <row r="32" spans="1:10" ht="15.75" customHeight="1">
      <c r="A32" s="29"/>
    </row>
    <row r="33" spans="1:1" ht="15.75" customHeight="1">
      <c r="A33" s="29"/>
    </row>
    <row r="34" spans="1:1" ht="15.75" customHeight="1">
      <c r="A34" s="29"/>
    </row>
    <row r="35" spans="1:1" ht="15.75" customHeight="1">
      <c r="A35" s="29"/>
    </row>
    <row r="36" spans="1:1" ht="15.75" customHeight="1">
      <c r="A36" s="29"/>
    </row>
    <row r="37" spans="1:1" ht="15.75" customHeight="1">
      <c r="A37" s="29"/>
    </row>
    <row r="38" spans="1:1" ht="15.75" customHeight="1">
      <c r="A38" s="29"/>
    </row>
    <row r="39" spans="1:1" ht="15.75" customHeight="1">
      <c r="A39" s="29"/>
    </row>
    <row r="40" spans="1:1" ht="15.75" customHeight="1">
      <c r="A40" s="29"/>
    </row>
    <row r="41" spans="1:1" ht="15.75" customHeight="1">
      <c r="A41" s="29"/>
    </row>
    <row r="42" spans="1:1" ht="15.75" customHeight="1">
      <c r="A42" s="29"/>
    </row>
    <row r="43" spans="1:1" ht="15.75" customHeight="1">
      <c r="A43" s="29"/>
    </row>
    <row r="44" spans="1:1" ht="15.75" customHeight="1">
      <c r="A44" s="29"/>
    </row>
    <row r="45" spans="1:1" ht="15.75" customHeight="1">
      <c r="A45" s="29"/>
    </row>
    <row r="46" spans="1:1" ht="15.75" customHeight="1">
      <c r="A46" s="29"/>
    </row>
    <row r="47" spans="1:1" ht="15.75" customHeight="1">
      <c r="A47" s="29"/>
    </row>
    <row r="48" spans="1:1" ht="15.75" customHeight="1">
      <c r="A48" s="29"/>
    </row>
    <row r="49" spans="1:1" ht="15.75" customHeight="1">
      <c r="A49" s="29"/>
    </row>
    <row r="50" spans="1:1" ht="15.75" customHeight="1">
      <c r="A50" s="29"/>
    </row>
    <row r="51" spans="1:1" ht="15.75" customHeight="1">
      <c r="A51" s="29"/>
    </row>
    <row r="52" spans="1:1" ht="15.75" customHeight="1">
      <c r="A52" s="29"/>
    </row>
    <row r="53" spans="1:1" ht="15.75" customHeight="1">
      <c r="A53" s="29"/>
    </row>
    <row r="54" spans="1:1" ht="15.75" customHeight="1">
      <c r="A54" s="29"/>
    </row>
    <row r="55" spans="1:1" ht="15.75" customHeight="1">
      <c r="A55" s="29"/>
    </row>
    <row r="56" spans="1:1" ht="15.75" customHeight="1">
      <c r="A56" s="29"/>
    </row>
    <row r="57" spans="1:1" ht="15.75" customHeight="1">
      <c r="A57" s="29"/>
    </row>
    <row r="58" spans="1:1" ht="15.75" customHeight="1">
      <c r="A58" s="29"/>
    </row>
    <row r="59" spans="1:1" ht="15.75" customHeight="1">
      <c r="A59" s="29"/>
    </row>
    <row r="60" spans="1:1" ht="15.75" customHeight="1">
      <c r="A60" s="29"/>
    </row>
    <row r="61" spans="1:1" ht="15.75" customHeight="1">
      <c r="A61" s="29"/>
    </row>
    <row r="62" spans="1:1" ht="15.75" customHeight="1">
      <c r="A62" s="29"/>
    </row>
    <row r="63" spans="1:1" ht="15.75" customHeight="1">
      <c r="A63" s="29"/>
    </row>
    <row r="64" spans="1:1" ht="15.75" customHeight="1">
      <c r="A64" s="29"/>
    </row>
    <row r="65" spans="1:1" ht="15.75" customHeight="1">
      <c r="A65" s="29"/>
    </row>
    <row r="66" spans="1:1" ht="15.75" customHeight="1">
      <c r="A66" s="29"/>
    </row>
    <row r="67" spans="1:1" ht="15.75" customHeight="1">
      <c r="A67" s="29"/>
    </row>
    <row r="68" spans="1:1" ht="15.75" customHeight="1">
      <c r="A68" s="29"/>
    </row>
    <row r="69" spans="1:1" ht="15.75" customHeight="1">
      <c r="A69" s="29"/>
    </row>
    <row r="70" spans="1:1" ht="15.75" customHeight="1">
      <c r="A70" s="29"/>
    </row>
    <row r="71" spans="1:1" ht="15.75" customHeight="1">
      <c r="A71" s="29"/>
    </row>
    <row r="72" spans="1:1" ht="15.75" customHeight="1">
      <c r="A72" s="29"/>
    </row>
    <row r="73" spans="1:1" ht="15.75" customHeight="1">
      <c r="A73" s="29"/>
    </row>
    <row r="74" spans="1:1" ht="15.75" customHeight="1">
      <c r="A74" s="29"/>
    </row>
    <row r="75" spans="1:1" ht="15.75" customHeight="1">
      <c r="A75" s="29"/>
    </row>
    <row r="76" spans="1:1" ht="15.75" customHeight="1">
      <c r="A76" s="29"/>
    </row>
    <row r="77" spans="1:1" ht="15.75" customHeight="1">
      <c r="A77" s="29"/>
    </row>
    <row r="78" spans="1:1" ht="15.75" customHeight="1">
      <c r="A78" s="29"/>
    </row>
    <row r="79" spans="1:1" ht="15.75" customHeight="1">
      <c r="A79" s="29"/>
    </row>
    <row r="80" spans="1:1" ht="15.75" customHeight="1">
      <c r="A80" s="29"/>
    </row>
    <row r="81" spans="1:1" ht="15.75" customHeight="1">
      <c r="A81" s="29"/>
    </row>
    <row r="82" spans="1:1" ht="15.75" customHeight="1">
      <c r="A82" s="29"/>
    </row>
    <row r="83" spans="1:1" ht="15.75" customHeight="1">
      <c r="A83" s="29"/>
    </row>
    <row r="84" spans="1:1" ht="15.75" customHeight="1">
      <c r="A84" s="29"/>
    </row>
    <row r="85" spans="1:1" ht="15.75" customHeight="1">
      <c r="A85" s="29"/>
    </row>
    <row r="86" spans="1:1" ht="15.75" customHeight="1">
      <c r="A86" s="29"/>
    </row>
    <row r="87" spans="1:1" ht="15.75" customHeight="1">
      <c r="A87" s="29"/>
    </row>
    <row r="88" spans="1:1" ht="15.75" customHeight="1">
      <c r="A88" s="29"/>
    </row>
    <row r="89" spans="1:1" ht="15.75" customHeight="1">
      <c r="A89" s="29"/>
    </row>
    <row r="90" spans="1:1" ht="15.75" customHeight="1">
      <c r="A90" s="29"/>
    </row>
    <row r="91" spans="1:1" ht="15.75" customHeight="1">
      <c r="A91" s="29"/>
    </row>
    <row r="92" spans="1:1" ht="15.75" customHeight="1">
      <c r="A92" s="29"/>
    </row>
    <row r="93" spans="1:1" ht="15.75" customHeight="1">
      <c r="A93" s="29"/>
    </row>
    <row r="94" spans="1:1" ht="15.75" customHeight="1">
      <c r="A94" s="29"/>
    </row>
    <row r="95" spans="1:1" ht="15.75" customHeight="1">
      <c r="A95" s="29"/>
    </row>
    <row r="96" spans="1:1" ht="15.75" customHeight="1">
      <c r="A96" s="29"/>
    </row>
    <row r="97" spans="1:1" ht="15.75" customHeight="1">
      <c r="A97" s="29"/>
    </row>
    <row r="98" spans="1:1" ht="15.75" customHeight="1">
      <c r="A98" s="29"/>
    </row>
    <row r="99" spans="1:1" ht="15.75" customHeight="1">
      <c r="A99" s="29"/>
    </row>
    <row r="100" spans="1:1" ht="15.75" customHeight="1">
      <c r="A100" s="29"/>
    </row>
    <row r="101" spans="1:1" ht="15.75" customHeight="1">
      <c r="A101" s="29"/>
    </row>
    <row r="102" spans="1:1" ht="15.75" customHeight="1">
      <c r="A102" s="29"/>
    </row>
    <row r="103" spans="1:1" ht="15.75" customHeight="1">
      <c r="A103" s="29"/>
    </row>
    <row r="104" spans="1:1" ht="15.75" customHeight="1">
      <c r="A104" s="29"/>
    </row>
    <row r="105" spans="1:1" ht="15.75" customHeight="1">
      <c r="A105" s="29"/>
    </row>
    <row r="106" spans="1:1" ht="15.75" customHeight="1">
      <c r="A106" s="29"/>
    </row>
    <row r="107" spans="1:1" ht="15.75" customHeight="1">
      <c r="A107" s="29"/>
    </row>
    <row r="108" spans="1:1" ht="15.75" customHeight="1">
      <c r="A108" s="29"/>
    </row>
    <row r="109" spans="1:1" ht="15.75" customHeight="1">
      <c r="A109" s="29"/>
    </row>
    <row r="110" spans="1:1" ht="15.75" customHeight="1">
      <c r="A110" s="29"/>
    </row>
    <row r="111" spans="1:1" ht="15.75" customHeight="1">
      <c r="A111" s="29"/>
    </row>
    <row r="112" spans="1:1" ht="15.75" customHeight="1">
      <c r="A112" s="29"/>
    </row>
    <row r="113" spans="1:1" ht="15.75" customHeight="1">
      <c r="A113" s="29"/>
    </row>
    <row r="114" spans="1:1" ht="15.75" customHeight="1">
      <c r="A114" s="29"/>
    </row>
    <row r="115" spans="1:1" ht="15.75" customHeight="1">
      <c r="A115" s="29"/>
    </row>
    <row r="116" spans="1:1" ht="15.75" customHeight="1">
      <c r="A116" s="29"/>
    </row>
    <row r="117" spans="1:1" ht="15.75" customHeight="1">
      <c r="A117" s="29"/>
    </row>
    <row r="118" spans="1:1" ht="15.75" customHeight="1">
      <c r="A118" s="29"/>
    </row>
    <row r="119" spans="1:1" ht="15.75" customHeight="1">
      <c r="A119" s="29"/>
    </row>
    <row r="120" spans="1:1" ht="15.75" customHeight="1">
      <c r="A120" s="29"/>
    </row>
    <row r="121" spans="1:1" ht="15.75" customHeight="1">
      <c r="A121" s="29"/>
    </row>
    <row r="122" spans="1:1" ht="15.75" customHeight="1">
      <c r="A122" s="29"/>
    </row>
    <row r="123" spans="1:1" ht="15.75" customHeight="1">
      <c r="A123" s="29"/>
    </row>
    <row r="124" spans="1:1" ht="15.75" customHeight="1">
      <c r="A124" s="29"/>
    </row>
    <row r="125" spans="1:1" ht="15.75" customHeight="1">
      <c r="A125" s="29"/>
    </row>
    <row r="126" spans="1:1" ht="15.75" customHeight="1">
      <c r="A126" s="29"/>
    </row>
    <row r="127" spans="1:1" ht="15.75" customHeight="1">
      <c r="A127" s="29"/>
    </row>
    <row r="128" spans="1:1" ht="15.75" customHeight="1">
      <c r="A128" s="29"/>
    </row>
    <row r="129" spans="1:1" ht="15.75" customHeight="1">
      <c r="A129" s="29"/>
    </row>
    <row r="130" spans="1:1" ht="15.75" customHeight="1">
      <c r="A130" s="29"/>
    </row>
    <row r="131" spans="1:1" ht="15.75" customHeight="1">
      <c r="A131" s="29"/>
    </row>
    <row r="132" spans="1:1" ht="15.75" customHeight="1">
      <c r="A132" s="29"/>
    </row>
    <row r="133" spans="1:1" ht="15.75" customHeight="1">
      <c r="A133" s="29"/>
    </row>
    <row r="134" spans="1:1" ht="15.75" customHeight="1">
      <c r="A134" s="29"/>
    </row>
    <row r="135" spans="1:1" ht="15.75" customHeight="1">
      <c r="A135" s="29"/>
    </row>
    <row r="136" spans="1:1" ht="15.75" customHeight="1">
      <c r="A136" s="29"/>
    </row>
    <row r="137" spans="1:1" ht="15.75" customHeight="1">
      <c r="A137" s="29"/>
    </row>
    <row r="138" spans="1:1" ht="15.75" customHeight="1">
      <c r="A138" s="29"/>
    </row>
    <row r="139" spans="1:1" ht="15.75" customHeight="1">
      <c r="A139" s="29"/>
    </row>
    <row r="140" spans="1:1" ht="15.75" customHeight="1">
      <c r="A140" s="29"/>
    </row>
    <row r="141" spans="1:1" ht="15.75" customHeight="1">
      <c r="A141" s="29"/>
    </row>
    <row r="142" spans="1:1" ht="15.75" customHeight="1">
      <c r="A142" s="29"/>
    </row>
    <row r="143" spans="1:1" ht="15.75" customHeight="1">
      <c r="A143" s="29"/>
    </row>
    <row r="144" spans="1:1" ht="15.75" customHeight="1">
      <c r="A144" s="29"/>
    </row>
    <row r="145" spans="1:1" ht="15.75" customHeight="1">
      <c r="A145" s="29"/>
    </row>
    <row r="146" spans="1:1" ht="15.75" customHeight="1">
      <c r="A146" s="29"/>
    </row>
    <row r="147" spans="1:1" ht="15.75" customHeight="1">
      <c r="A147" s="29"/>
    </row>
    <row r="148" spans="1:1" ht="15.75" customHeight="1">
      <c r="A148" s="29"/>
    </row>
    <row r="149" spans="1:1" ht="15.75" customHeight="1">
      <c r="A149" s="29"/>
    </row>
    <row r="150" spans="1:1" ht="15.75" customHeight="1">
      <c r="A150" s="29"/>
    </row>
    <row r="151" spans="1:1" ht="15.75" customHeight="1">
      <c r="A151" s="29"/>
    </row>
    <row r="152" spans="1:1" ht="15.75" customHeight="1">
      <c r="A152" s="29"/>
    </row>
    <row r="153" spans="1:1" ht="15.75" customHeight="1">
      <c r="A153" s="29"/>
    </row>
    <row r="154" spans="1:1" ht="15.75" customHeight="1">
      <c r="A154" s="29"/>
    </row>
    <row r="155" spans="1:1" ht="15.75" customHeight="1">
      <c r="A155" s="29"/>
    </row>
    <row r="156" spans="1:1" ht="15.75" customHeight="1">
      <c r="A156" s="29"/>
    </row>
    <row r="157" spans="1:1" ht="15.75" customHeight="1">
      <c r="A157" s="29"/>
    </row>
    <row r="158" spans="1:1" ht="15.75" customHeight="1">
      <c r="A158" s="29"/>
    </row>
    <row r="159" spans="1:1" ht="15.75" customHeight="1">
      <c r="A159" s="29"/>
    </row>
    <row r="160" spans="1:1" ht="15.75" customHeight="1">
      <c r="A160" s="29"/>
    </row>
    <row r="161" spans="1:1" ht="15.75" customHeight="1">
      <c r="A161" s="29"/>
    </row>
    <row r="162" spans="1:1" ht="15.75" customHeight="1">
      <c r="A162" s="29"/>
    </row>
    <row r="163" spans="1:1" ht="15.75" customHeight="1">
      <c r="A163" s="29"/>
    </row>
    <row r="164" spans="1:1" ht="15.75" customHeight="1">
      <c r="A164" s="29"/>
    </row>
    <row r="165" spans="1:1" ht="15.75" customHeight="1">
      <c r="A165" s="29"/>
    </row>
    <row r="166" spans="1:1" ht="15.75" customHeight="1">
      <c r="A166" s="29"/>
    </row>
    <row r="167" spans="1:1" ht="15.75" customHeight="1">
      <c r="A167" s="29"/>
    </row>
    <row r="168" spans="1:1" ht="15.75" customHeight="1">
      <c r="A168" s="29"/>
    </row>
    <row r="169" spans="1:1" ht="15.75" customHeight="1">
      <c r="A169" s="29"/>
    </row>
    <row r="170" spans="1:1" ht="15.75" customHeight="1">
      <c r="A170" s="29"/>
    </row>
    <row r="171" spans="1:1" ht="15.75" customHeight="1">
      <c r="A171" s="29"/>
    </row>
    <row r="172" spans="1:1" ht="15.75" customHeight="1">
      <c r="A172" s="29"/>
    </row>
    <row r="173" spans="1:1" ht="15.75" customHeight="1">
      <c r="A173" s="29"/>
    </row>
    <row r="174" spans="1:1" ht="15.75" customHeight="1">
      <c r="A174" s="29"/>
    </row>
    <row r="175" spans="1:1" ht="15.75" customHeight="1">
      <c r="A175" s="29"/>
    </row>
    <row r="176" spans="1:1" ht="15.75" customHeight="1">
      <c r="A176" s="29"/>
    </row>
    <row r="177" spans="1:1" ht="15.75" customHeight="1">
      <c r="A177" s="29"/>
    </row>
    <row r="178" spans="1:1" ht="15.75" customHeight="1">
      <c r="A178" s="29"/>
    </row>
    <row r="179" spans="1:1" ht="15.75" customHeight="1">
      <c r="A179" s="29"/>
    </row>
    <row r="180" spans="1:1" ht="15.75" customHeight="1">
      <c r="A180" s="29"/>
    </row>
    <row r="181" spans="1:1" ht="15.75" customHeight="1">
      <c r="A181" s="29"/>
    </row>
    <row r="182" spans="1:1" ht="15.75" customHeight="1">
      <c r="A182" s="29"/>
    </row>
    <row r="183" spans="1:1" ht="15.75" customHeight="1">
      <c r="A183" s="29"/>
    </row>
    <row r="184" spans="1:1" ht="15.75" customHeight="1">
      <c r="A184" s="29"/>
    </row>
    <row r="185" spans="1:1" ht="15.75" customHeight="1">
      <c r="A185" s="29"/>
    </row>
    <row r="186" spans="1:1" ht="15.75" customHeight="1">
      <c r="A186" s="29"/>
    </row>
    <row r="187" spans="1:1" ht="15.75" customHeight="1">
      <c r="A187" s="29"/>
    </row>
    <row r="188" spans="1:1" ht="15.75" customHeight="1">
      <c r="A188" s="29"/>
    </row>
    <row r="189" spans="1:1" ht="15.75" customHeight="1">
      <c r="A189" s="29"/>
    </row>
    <row r="190" spans="1:1" ht="15.75" customHeight="1">
      <c r="A190" s="29"/>
    </row>
    <row r="191" spans="1:1" ht="15.75" customHeight="1">
      <c r="A191" s="29"/>
    </row>
    <row r="192" spans="1:1" ht="15.75" customHeight="1">
      <c r="A192" s="29"/>
    </row>
    <row r="193" spans="1:1" ht="15.75" customHeight="1">
      <c r="A193" s="29"/>
    </row>
    <row r="194" spans="1:1" ht="15.75" customHeight="1">
      <c r="A194" s="29"/>
    </row>
    <row r="195" spans="1:1" ht="15.75" customHeight="1">
      <c r="A195" s="29"/>
    </row>
    <row r="196" spans="1:1" ht="15.75" customHeight="1">
      <c r="A196" s="29"/>
    </row>
    <row r="197" spans="1:1" ht="15.75" customHeight="1">
      <c r="A197" s="29"/>
    </row>
    <row r="198" spans="1:1" ht="15.75" customHeight="1">
      <c r="A198" s="29"/>
    </row>
    <row r="199" spans="1:1" ht="15.75" customHeight="1">
      <c r="A199" s="29"/>
    </row>
    <row r="200" spans="1:1" ht="15.75" customHeight="1">
      <c r="A200" s="29"/>
    </row>
    <row r="201" spans="1:1" ht="15.75" customHeight="1">
      <c r="A201" s="29"/>
    </row>
    <row r="202" spans="1:1" ht="15.75" customHeight="1">
      <c r="A202" s="29"/>
    </row>
    <row r="203" spans="1:1" ht="15.75" customHeight="1">
      <c r="A203" s="29"/>
    </row>
    <row r="204" spans="1:1" ht="15.75" customHeight="1">
      <c r="A204" s="29"/>
    </row>
    <row r="205" spans="1:1" ht="15.75" customHeight="1">
      <c r="A205" s="29"/>
    </row>
    <row r="206" spans="1:1" ht="15.75" customHeight="1">
      <c r="A206" s="29"/>
    </row>
    <row r="207" spans="1:1" ht="15.75" customHeight="1">
      <c r="A207" s="29"/>
    </row>
    <row r="208" spans="1:1" ht="15.75" customHeight="1">
      <c r="A208" s="29"/>
    </row>
    <row r="209" spans="1:1" ht="15.75" customHeight="1">
      <c r="A209" s="29"/>
    </row>
    <row r="210" spans="1:1" ht="15.75" customHeight="1">
      <c r="A210" s="29"/>
    </row>
    <row r="211" spans="1:1" ht="15.75" customHeight="1">
      <c r="A211" s="29"/>
    </row>
    <row r="212" spans="1:1" ht="15.75" customHeight="1">
      <c r="A212" s="29"/>
    </row>
    <row r="213" spans="1:1" ht="15.75" customHeight="1">
      <c r="A213" s="29"/>
    </row>
    <row r="214" spans="1:1" ht="15.75" customHeight="1">
      <c r="A214" s="29"/>
    </row>
    <row r="215" spans="1:1" ht="15.75" customHeight="1">
      <c r="A215" s="29"/>
    </row>
    <row r="216" spans="1:1" ht="15.75" customHeight="1">
      <c r="A216" s="29"/>
    </row>
    <row r="217" spans="1:1" ht="15.75" customHeight="1">
      <c r="A217" s="29"/>
    </row>
    <row r="218" spans="1:1" ht="15.75" customHeight="1">
      <c r="A218" s="29"/>
    </row>
    <row r="219" spans="1:1" ht="15.75" customHeight="1">
      <c r="A219" s="29"/>
    </row>
    <row r="220" spans="1:1" ht="15.75" customHeight="1">
      <c r="A220" s="29"/>
    </row>
    <row r="221" spans="1:1" ht="15.75" customHeight="1"/>
    <row r="222" spans="1:1" ht="15.75" customHeight="1"/>
    <row r="223" spans="1:1" ht="15.75" customHeight="1"/>
    <row r="224" spans="1: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L1"/>
    <mergeCell ref="A2:A3"/>
    <mergeCell ref="G2:L2"/>
    <mergeCell ref="B2:F2"/>
  </mergeCells>
  <pageMargins left="0.511811024" right="0.511811024" top="0.78740157499999996" bottom="0.7874015749999999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D999"/>
  <sheetViews>
    <sheetView workbookViewId="0">
      <selection activeCell="C19" sqref="C19"/>
    </sheetView>
  </sheetViews>
  <sheetFormatPr defaultColWidth="14.42578125" defaultRowHeight="15" customHeight="1"/>
  <cols>
    <col min="1" max="1" width="58.140625" customWidth="1"/>
    <col min="2" max="2" width="24.140625" customWidth="1"/>
    <col min="3" max="3" width="19" customWidth="1"/>
    <col min="4" max="4" width="21.140625" customWidth="1"/>
    <col min="5" max="6" width="14.42578125" customWidth="1"/>
  </cols>
  <sheetData>
    <row r="1" spans="1:4" ht="50.25" customHeight="1">
      <c r="A1" s="413" t="s">
        <v>0</v>
      </c>
      <c r="B1" s="381"/>
      <c r="C1" s="381"/>
      <c r="D1" s="382"/>
    </row>
    <row r="2" spans="1:4" ht="24.75" customHeight="1">
      <c r="A2" s="1"/>
      <c r="B2" s="2"/>
      <c r="C2" s="3"/>
      <c r="D2" s="3"/>
    </row>
    <row r="3" spans="1:4" ht="25.5" customHeight="1">
      <c r="A3" s="408" t="s">
        <v>1</v>
      </c>
      <c r="B3" s="382"/>
    </row>
    <row r="5" spans="1:4" ht="15.75">
      <c r="A5" s="4" t="s">
        <v>2</v>
      </c>
      <c r="B5" s="5">
        <v>850000</v>
      </c>
    </row>
    <row r="6" spans="1:4" ht="15.75">
      <c r="A6" s="7" t="s">
        <v>3</v>
      </c>
      <c r="B6" s="8">
        <f>SUM(B5:B5)</f>
        <v>850000</v>
      </c>
    </row>
    <row r="8" spans="1:4">
      <c r="A8" s="412" t="s">
        <v>97</v>
      </c>
      <c r="B8" s="410"/>
      <c r="C8" s="410"/>
      <c r="D8" s="411"/>
    </row>
    <row r="9" spans="1:4" ht="15.75">
      <c r="A9" s="7"/>
      <c r="B9" s="9" t="s">
        <v>4</v>
      </c>
      <c r="C9" s="10" t="s">
        <v>5</v>
      </c>
      <c r="D9" s="58" t="s">
        <v>90</v>
      </c>
    </row>
    <row r="10" spans="1:4">
      <c r="A10" s="11" t="s">
        <v>6</v>
      </c>
      <c r="B10" s="12">
        <v>0</v>
      </c>
      <c r="C10" s="13" t="e">
        <f>B10*#REF!</f>
        <v>#REF!</v>
      </c>
      <c r="D10" s="13" t="e">
        <f>C10/9</f>
        <v>#REF!</v>
      </c>
    </row>
    <row r="11" spans="1:4">
      <c r="A11" s="11" t="s">
        <v>7</v>
      </c>
      <c r="B11" s="12">
        <v>1</v>
      </c>
      <c r="C11" s="13">
        <f>B6*B11</f>
        <v>850000</v>
      </c>
      <c r="D11" s="13">
        <f>C11/12</f>
        <v>70833.333333333328</v>
      </c>
    </row>
    <row r="12" spans="1:4">
      <c r="A12" s="7" t="s">
        <v>8</v>
      </c>
      <c r="B12" s="14">
        <f>SUM(B10:B11)</f>
        <v>1</v>
      </c>
      <c r="C12" s="15" t="e">
        <f>SUM(C10:C11)</f>
        <v>#REF!</v>
      </c>
      <c r="D12" s="15" t="e">
        <f>SUM(D10:D11)</f>
        <v>#REF!</v>
      </c>
    </row>
    <row r="15" spans="1:4" ht="23.25" customHeight="1">
      <c r="A15" s="409" t="s">
        <v>7</v>
      </c>
      <c r="B15" s="410"/>
      <c r="C15" s="410"/>
      <c r="D15" s="411"/>
    </row>
    <row r="16" spans="1:4">
      <c r="A16" s="16" t="s">
        <v>9</v>
      </c>
      <c r="B16" s="9" t="s">
        <v>10</v>
      </c>
      <c r="C16" s="17" t="s">
        <v>11</v>
      </c>
      <c r="D16" s="9" t="s">
        <v>12</v>
      </c>
    </row>
    <row r="17" spans="1:4">
      <c r="A17" s="59" t="s">
        <v>13</v>
      </c>
      <c r="B17" s="60">
        <v>0.15</v>
      </c>
      <c r="C17" s="61">
        <f>$C$11*B17</f>
        <v>127500</v>
      </c>
      <c r="D17" s="61">
        <f>C17/12</f>
        <v>10625</v>
      </c>
    </row>
    <row r="18" spans="1:4">
      <c r="A18" s="154" t="s">
        <v>14</v>
      </c>
      <c r="B18" s="155">
        <v>0.85</v>
      </c>
      <c r="C18" s="156">
        <f>$C$11*B18</f>
        <v>722500</v>
      </c>
      <c r="D18" s="157">
        <f>C18/12</f>
        <v>60208.333333333336</v>
      </c>
    </row>
    <row r="19" spans="1:4">
      <c r="A19" s="7" t="s">
        <v>15</v>
      </c>
      <c r="B19" s="14">
        <f>SUM(B17:B18)</f>
        <v>1</v>
      </c>
      <c r="C19" s="18">
        <f>SUM(C17:C18)</f>
        <v>850000</v>
      </c>
      <c r="D19" s="18">
        <f>SUM(D17:D18)</f>
        <v>70833.333333333343</v>
      </c>
    </row>
    <row r="20" spans="1:4">
      <c r="A20" s="19" t="s">
        <v>16</v>
      </c>
    </row>
    <row r="21" spans="1:4" ht="15.75" customHeight="1"/>
    <row r="22" spans="1:4">
      <c r="A22" s="19"/>
    </row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password="C6DC" sheet="1" objects="1" scenarios="1"/>
  <mergeCells count="4">
    <mergeCell ref="A3:B3"/>
    <mergeCell ref="A15:D15"/>
    <mergeCell ref="A8:D8"/>
    <mergeCell ref="A1:D1"/>
  </mergeCells>
  <pageMargins left="0.511811024" right="0.511811024" top="0.78740157499999996" bottom="0.78740157499999996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J971"/>
  <sheetViews>
    <sheetView zoomScale="80" zoomScaleNormal="80" zoomScalePageLayoutView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42578125" defaultRowHeight="15" customHeight="1"/>
  <cols>
    <col min="1" max="1" width="65.85546875" bestFit="1" customWidth="1"/>
    <col min="2" max="2" width="13.42578125" bestFit="1" customWidth="1"/>
    <col min="3" max="3" width="13.42578125" style="52" customWidth="1"/>
    <col min="4" max="4" width="13.28515625" style="52" customWidth="1"/>
    <col min="5" max="5" width="13.42578125" style="52" customWidth="1"/>
    <col min="6" max="6" width="13.42578125" customWidth="1"/>
    <col min="7" max="7" width="13.85546875" customWidth="1"/>
    <col min="8" max="8" width="14.140625" style="53" customWidth="1"/>
    <col min="9" max="9" width="13.85546875" style="181" customWidth="1"/>
    <col min="10" max="10" width="14" style="181" customWidth="1"/>
    <col min="11" max="11" width="13.85546875" style="181" customWidth="1"/>
    <col min="12" max="12" width="13.7109375" style="181" customWidth="1"/>
    <col min="13" max="13" width="13.85546875" style="181" customWidth="1"/>
    <col min="14" max="15" width="14.42578125" style="181" customWidth="1"/>
    <col min="16" max="16" width="14.140625" style="181" customWidth="1"/>
  </cols>
  <sheetData>
    <row r="1" spans="1:36" ht="45.75" customHeight="1" thickBot="1">
      <c r="A1" s="416" t="s">
        <v>68</v>
      </c>
      <c r="B1" s="381"/>
      <c r="C1" s="417"/>
      <c r="D1" s="417"/>
      <c r="E1" s="417"/>
      <c r="F1" s="381"/>
      <c r="G1" s="381"/>
      <c r="H1" s="417"/>
      <c r="I1" s="417"/>
      <c r="J1" s="417"/>
      <c r="K1" s="417"/>
      <c r="L1" s="417"/>
      <c r="M1" s="417"/>
      <c r="N1" s="417"/>
      <c r="O1" s="417"/>
      <c r="P1" s="417"/>
    </row>
    <row r="2" spans="1:36" s="53" customFormat="1" ht="16.5" customHeight="1" thickBot="1">
      <c r="A2" s="293" t="s">
        <v>91</v>
      </c>
      <c r="B2" s="294">
        <f>'Oferta Prestador'!C3</f>
        <v>0</v>
      </c>
      <c r="C2" s="211" t="s">
        <v>134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36" ht="16.5" thickBot="1">
      <c r="A3" s="295" t="s">
        <v>18</v>
      </c>
      <c r="B3" s="296">
        <f>Financiamento!D17</f>
        <v>10625</v>
      </c>
      <c r="C3" s="180"/>
      <c r="D3" s="135"/>
      <c r="E3" s="13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126"/>
    </row>
    <row r="4" spans="1:36" ht="15.75">
      <c r="A4" s="414" t="s">
        <v>108</v>
      </c>
      <c r="B4" s="297" t="s">
        <v>87</v>
      </c>
      <c r="C4" s="131"/>
      <c r="D4" s="133"/>
      <c r="E4" s="133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36" ht="15" customHeight="1" thickBot="1">
      <c r="A5" s="415"/>
      <c r="B5" s="298">
        <f>'Esogagogastroduodenoscopia '!F13</f>
        <v>243.84999999999997</v>
      </c>
      <c r="C5" s="138"/>
      <c r="D5" s="134"/>
      <c r="E5" s="134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126"/>
    </row>
    <row r="6" spans="1:36" ht="16.5" thickBot="1">
      <c r="A6" s="299"/>
      <c r="B6" s="300"/>
      <c r="C6" s="136"/>
      <c r="D6" s="55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36" ht="18" customHeight="1" thickBot="1">
      <c r="A7" s="301" t="s">
        <v>21</v>
      </c>
      <c r="B7" s="302">
        <v>250</v>
      </c>
      <c r="C7" s="137"/>
      <c r="D7" s="54"/>
      <c r="E7" s="54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126"/>
    </row>
    <row r="8" spans="1:36" ht="15.75" thickBot="1">
      <c r="A8" s="57"/>
      <c r="B8" s="63"/>
      <c r="C8" s="132"/>
      <c r="D8" s="132"/>
      <c r="E8" s="55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 ht="15.75" thickBot="1">
      <c r="A9" s="139"/>
      <c r="B9" s="123" t="s">
        <v>71</v>
      </c>
      <c r="C9" s="124" t="s">
        <v>84</v>
      </c>
      <c r="D9" s="123" t="s">
        <v>89</v>
      </c>
      <c r="E9" s="124" t="s">
        <v>85</v>
      </c>
      <c r="F9" s="239" t="s">
        <v>72</v>
      </c>
      <c r="G9" s="125" t="s">
        <v>73</v>
      </c>
      <c r="H9" s="141" t="s">
        <v>74</v>
      </c>
      <c r="I9" s="125" t="s">
        <v>86</v>
      </c>
      <c r="J9" s="141" t="s">
        <v>109</v>
      </c>
      <c r="K9" s="183" t="s">
        <v>110</v>
      </c>
      <c r="L9" s="141" t="s">
        <v>111</v>
      </c>
      <c r="M9" s="183" t="s">
        <v>112</v>
      </c>
      <c r="N9" s="141" t="s">
        <v>113</v>
      </c>
      <c r="O9" s="225" t="s">
        <v>114</v>
      </c>
      <c r="P9" s="141" t="s">
        <v>132</v>
      </c>
    </row>
    <row r="10" spans="1:36" ht="18.75" hidden="1">
      <c r="A10" s="122"/>
      <c r="B10" s="257">
        <f>IF(AND(B2&gt;=0,B2&lt;=29), B2, "0")</f>
        <v>0</v>
      </c>
      <c r="C10" s="257" t="str">
        <f>IF(AND(B2&gt;=30,B2&lt;=59),B2,"0")</f>
        <v>0</v>
      </c>
      <c r="D10" s="257" t="str">
        <f>IF(AND(B2&gt;=60,B2&lt;=89), B2, "0")</f>
        <v>0</v>
      </c>
      <c r="E10" s="257" t="str">
        <f>IF(AND(B2&gt;=90,B2&lt;=119), B2, "0")</f>
        <v>0</v>
      </c>
      <c r="F10" s="258" t="str">
        <f>IF(AND($B$2&gt;=90,$B$2&lt;=149), $B$2, "0")</f>
        <v>0</v>
      </c>
      <c r="G10" s="257" t="str">
        <f>IF(AND($B$2&gt;=150,$B$2&lt;=179), $B$2, "0")</f>
        <v>0</v>
      </c>
      <c r="H10" s="257" t="str">
        <f>IF(AND($B$2&gt;=180,$B$2&lt;=209), $B$2, "0")</f>
        <v>0</v>
      </c>
      <c r="I10" s="257" t="str">
        <f>IF(AND($B$2&gt;=210,$B$2&lt;=239), $B$2, "0")</f>
        <v>0</v>
      </c>
      <c r="J10" s="264" t="str">
        <f>IF(AND(B2&gt;=240,B2&lt;=269), B2, "0")</f>
        <v>0</v>
      </c>
      <c r="K10" s="260" t="str">
        <f>IF(AND(B2&gt;=270,B2&lt;=299), B2, "0")</f>
        <v>0</v>
      </c>
      <c r="L10" s="259" t="str">
        <f>IF(AND(B2&gt;=300,B2&lt;=329), B2, "0")</f>
        <v>0</v>
      </c>
      <c r="M10" s="261" t="str">
        <f>IF(AND(B2&gt;=330,B2&lt;=359), B2, "0")</f>
        <v>0</v>
      </c>
      <c r="N10" s="262">
        <f>IF(360&gt;=B2&lt;=389, B2,)</f>
        <v>0</v>
      </c>
      <c r="O10" s="263" t="str">
        <f>IF(AND(B2&gt;=390,B2&lt;=419), B2, "0")</f>
        <v>0</v>
      </c>
      <c r="P10" s="264" t="str">
        <f>IF(B2&gt;=420, B2, "0")</f>
        <v>0</v>
      </c>
    </row>
    <row r="11" spans="1:36" ht="15.75">
      <c r="A11" s="303" t="s">
        <v>22</v>
      </c>
      <c r="B11" s="235" t="s">
        <v>116</v>
      </c>
      <c r="C11" s="231" t="s">
        <v>117</v>
      </c>
      <c r="D11" s="235" t="s">
        <v>118</v>
      </c>
      <c r="E11" s="231" t="s">
        <v>119</v>
      </c>
      <c r="F11" s="223" t="s">
        <v>120</v>
      </c>
      <c r="G11" s="185" t="s">
        <v>121</v>
      </c>
      <c r="H11" s="212" t="s">
        <v>122</v>
      </c>
      <c r="I11" s="199" t="s">
        <v>123</v>
      </c>
      <c r="J11" s="221" t="s">
        <v>124</v>
      </c>
      <c r="K11" s="216" t="s">
        <v>125</v>
      </c>
      <c r="L11" s="221" t="s">
        <v>126</v>
      </c>
      <c r="M11" s="243" t="s">
        <v>127</v>
      </c>
      <c r="N11" s="242" t="s">
        <v>128</v>
      </c>
      <c r="O11" s="226" t="s">
        <v>129</v>
      </c>
      <c r="P11" s="212" t="s">
        <v>136</v>
      </c>
    </row>
    <row r="12" spans="1:36" ht="15.75">
      <c r="A12" s="303" t="s">
        <v>115</v>
      </c>
      <c r="B12" s="236">
        <v>0</v>
      </c>
      <c r="C12" s="232">
        <v>0.03</v>
      </c>
      <c r="D12" s="236">
        <v>0.05</v>
      </c>
      <c r="E12" s="232">
        <v>0.1</v>
      </c>
      <c r="F12" s="224">
        <v>0.15</v>
      </c>
      <c r="G12" s="187">
        <v>0.2</v>
      </c>
      <c r="H12" s="213">
        <v>0.25</v>
      </c>
      <c r="I12" s="201">
        <v>0.3</v>
      </c>
      <c r="J12" s="222">
        <v>0.4</v>
      </c>
      <c r="K12" s="217">
        <v>0.5</v>
      </c>
      <c r="L12" s="222">
        <v>0.6</v>
      </c>
      <c r="M12" s="244">
        <v>0.7</v>
      </c>
      <c r="N12" s="222">
        <v>0.75</v>
      </c>
      <c r="O12" s="227">
        <v>0.85</v>
      </c>
      <c r="P12" s="213">
        <v>1</v>
      </c>
    </row>
    <row r="13" spans="1:36" ht="15.75">
      <c r="A13" s="303" t="s">
        <v>77</v>
      </c>
      <c r="B13" s="236">
        <v>1</v>
      </c>
      <c r="C13" s="232">
        <v>1</v>
      </c>
      <c r="D13" s="236">
        <v>1</v>
      </c>
      <c r="E13" s="232">
        <v>1</v>
      </c>
      <c r="F13" s="224">
        <v>1</v>
      </c>
      <c r="G13" s="187">
        <v>1</v>
      </c>
      <c r="H13" s="213">
        <v>1</v>
      </c>
      <c r="I13" s="201">
        <v>1</v>
      </c>
      <c r="J13" s="222">
        <v>1</v>
      </c>
      <c r="K13" s="217">
        <v>1</v>
      </c>
      <c r="L13" s="222">
        <v>1</v>
      </c>
      <c r="M13" s="244">
        <v>1</v>
      </c>
      <c r="N13" s="222">
        <v>1</v>
      </c>
      <c r="O13" s="227">
        <v>1</v>
      </c>
      <c r="P13" s="213">
        <v>1</v>
      </c>
    </row>
    <row r="14" spans="1:36" s="362" customFormat="1" ht="15.75">
      <c r="A14" s="356" t="s">
        <v>78</v>
      </c>
      <c r="B14" s="357">
        <f t="shared" ref="B14:G14" si="0">B13*B16</f>
        <v>0</v>
      </c>
      <c r="C14" s="357">
        <f t="shared" si="0"/>
        <v>318.75</v>
      </c>
      <c r="D14" s="357">
        <f t="shared" si="0"/>
        <v>531.25</v>
      </c>
      <c r="E14" s="357">
        <f t="shared" si="0"/>
        <v>1062.5</v>
      </c>
      <c r="F14" s="358">
        <f t="shared" si="0"/>
        <v>1593.75</v>
      </c>
      <c r="G14" s="359">
        <f t="shared" si="0"/>
        <v>2125</v>
      </c>
      <c r="H14" s="359">
        <f>H13*H16</f>
        <v>2656.25</v>
      </c>
      <c r="I14" s="360">
        <f t="shared" ref="I14:P14" si="1">I16*I13</f>
        <v>3187.5</v>
      </c>
      <c r="J14" s="360">
        <f t="shared" si="1"/>
        <v>4250</v>
      </c>
      <c r="K14" s="358">
        <f t="shared" si="1"/>
        <v>5312.5</v>
      </c>
      <c r="L14" s="360">
        <f t="shared" si="1"/>
        <v>6375</v>
      </c>
      <c r="M14" s="361">
        <f t="shared" si="1"/>
        <v>7437.4999999999991</v>
      </c>
      <c r="N14" s="360">
        <f t="shared" si="1"/>
        <v>7968.75</v>
      </c>
      <c r="O14" s="358">
        <f t="shared" si="1"/>
        <v>9031.25</v>
      </c>
      <c r="P14" s="359">
        <f t="shared" si="1"/>
        <v>10625</v>
      </c>
    </row>
    <row r="15" spans="1:36" ht="15.75">
      <c r="A15" s="303" t="s">
        <v>79</v>
      </c>
      <c r="B15" s="237">
        <f>(B14/29)+$B$5</f>
        <v>243.84999999999997</v>
      </c>
      <c r="C15" s="233">
        <f>(C14/59)+$B$5</f>
        <v>249.25254237288132</v>
      </c>
      <c r="D15" s="237">
        <f>(D14/89)+$B$5</f>
        <v>249.81910112359546</v>
      </c>
      <c r="E15" s="233">
        <f>(E14/119)+$B$5</f>
        <v>252.77857142857138</v>
      </c>
      <c r="F15" s="240">
        <f>(F14/149)+B5</f>
        <v>254.54630872483219</v>
      </c>
      <c r="G15" s="188">
        <f>(G14/179)+B5</f>
        <v>255.72150837988823</v>
      </c>
      <c r="H15" s="214">
        <f>(H14/209)+B5</f>
        <v>256.55933014354065</v>
      </c>
      <c r="I15" s="202">
        <f>(I14/239)+B5</f>
        <v>257.18682008368199</v>
      </c>
      <c r="J15" s="228">
        <f>(J14/269)+B5</f>
        <v>259.64925650557615</v>
      </c>
      <c r="K15" s="218">
        <f>(K14/299)+B5</f>
        <v>261.61755852842805</v>
      </c>
      <c r="L15" s="228">
        <f>(L14/329)+B5</f>
        <v>263.22689969604858</v>
      </c>
      <c r="M15" s="245">
        <f>(M14/359)+B5</f>
        <v>264.56727019498601</v>
      </c>
      <c r="N15" s="228">
        <f>(N14/389)+B5</f>
        <v>264.3352185089974</v>
      </c>
      <c r="O15" s="218">
        <f>(O14/419)+B5</f>
        <v>265.40429594272075</v>
      </c>
      <c r="P15" s="214">
        <f>(P14/460)+B5</f>
        <v>266.94782608695647</v>
      </c>
    </row>
    <row r="16" spans="1:36" ht="16.5" thickBot="1">
      <c r="A16" s="304" t="s">
        <v>26</v>
      </c>
      <c r="B16" s="238">
        <f>$B$3*B12</f>
        <v>0</v>
      </c>
      <c r="C16" s="234">
        <f>$B$3*C12</f>
        <v>318.75</v>
      </c>
      <c r="D16" s="238">
        <f>$B$3*D12</f>
        <v>531.25</v>
      </c>
      <c r="E16" s="234">
        <f>$B$3*E12</f>
        <v>1062.5</v>
      </c>
      <c r="F16" s="241">
        <f>F12*B3</f>
        <v>1593.75</v>
      </c>
      <c r="G16" s="230">
        <f>G12*B3</f>
        <v>2125</v>
      </c>
      <c r="H16" s="215">
        <f>H12*B3</f>
        <v>2656.25</v>
      </c>
      <c r="I16" s="220">
        <f>I12*B3</f>
        <v>3187.5</v>
      </c>
      <c r="J16" s="229">
        <f>J12*B3</f>
        <v>4250</v>
      </c>
      <c r="K16" s="219">
        <f>K12*B3</f>
        <v>5312.5</v>
      </c>
      <c r="L16" s="229">
        <f>L12*B3</f>
        <v>6375</v>
      </c>
      <c r="M16" s="246">
        <f>M12*B3</f>
        <v>7437.4999999999991</v>
      </c>
      <c r="N16" s="229">
        <f>N12*B3</f>
        <v>7968.75</v>
      </c>
      <c r="O16" s="219">
        <f>O12*B3</f>
        <v>9031.25</v>
      </c>
      <c r="P16" s="215">
        <f>P12*B3</f>
        <v>10625</v>
      </c>
    </row>
    <row r="17" spans="1:16" ht="15.75" customHeight="1"/>
    <row r="18" spans="1:16" ht="15.75" customHeight="1"/>
    <row r="19" spans="1:16" ht="15.75" customHeight="1">
      <c r="A19" s="319"/>
      <c r="P19" s="210"/>
    </row>
    <row r="20" spans="1:16" ht="15.75" customHeight="1">
      <c r="A20" s="210"/>
    </row>
    <row r="21" spans="1:16" ht="15.75" customHeight="1"/>
    <row r="22" spans="1:16" ht="15.75" customHeight="1"/>
    <row r="23" spans="1:16" ht="15.75" customHeight="1">
      <c r="A23" s="182"/>
    </row>
    <row r="24" spans="1:16" ht="15.75" customHeight="1"/>
    <row r="25" spans="1:16" ht="15.75" customHeight="1">
      <c r="B25" s="210" t="s">
        <v>165</v>
      </c>
      <c r="C25" s="210" t="s">
        <v>166</v>
      </c>
    </row>
    <row r="26" spans="1:16" ht="15.75" customHeight="1">
      <c r="B26">
        <v>0</v>
      </c>
      <c r="C26" s="52">
        <v>0</v>
      </c>
    </row>
    <row r="27" spans="1:16" ht="15.75" customHeight="1">
      <c r="B27">
        <v>1</v>
      </c>
      <c r="C27" s="355">
        <v>0</v>
      </c>
    </row>
    <row r="28" spans="1:16" ht="15.75" customHeight="1">
      <c r="B28" s="355">
        <v>2</v>
      </c>
      <c r="C28" s="355">
        <v>0</v>
      </c>
    </row>
    <row r="29" spans="1:16" ht="15.75" customHeight="1">
      <c r="B29" s="355">
        <v>3</v>
      </c>
      <c r="C29" s="355">
        <v>0</v>
      </c>
    </row>
    <row r="30" spans="1:16" ht="15.75" customHeight="1">
      <c r="B30" s="355">
        <v>4</v>
      </c>
      <c r="C30" s="355">
        <v>0</v>
      </c>
    </row>
    <row r="31" spans="1:16" ht="15.75" customHeight="1">
      <c r="B31" s="355">
        <v>5</v>
      </c>
      <c r="C31" s="355">
        <v>0</v>
      </c>
    </row>
    <row r="32" spans="1:16" ht="15.75" customHeight="1">
      <c r="B32" s="355">
        <v>6</v>
      </c>
      <c r="C32" s="355">
        <v>0</v>
      </c>
    </row>
    <row r="33" spans="2:3" ht="15.75" customHeight="1">
      <c r="B33" s="355">
        <v>7</v>
      </c>
      <c r="C33" s="355">
        <v>0</v>
      </c>
    </row>
    <row r="34" spans="2:3" ht="15.75" customHeight="1">
      <c r="B34" s="355">
        <v>8</v>
      </c>
      <c r="C34" s="355">
        <v>0</v>
      </c>
    </row>
    <row r="35" spans="2:3" ht="15.75" customHeight="1">
      <c r="B35" s="355">
        <v>9</v>
      </c>
      <c r="C35" s="355">
        <v>0</v>
      </c>
    </row>
    <row r="36" spans="2:3" ht="15.75" customHeight="1">
      <c r="B36" s="355">
        <v>10</v>
      </c>
      <c r="C36" s="355">
        <v>0</v>
      </c>
    </row>
    <row r="37" spans="2:3" ht="15.75" customHeight="1">
      <c r="B37" s="355">
        <v>11</v>
      </c>
      <c r="C37" s="355">
        <v>0</v>
      </c>
    </row>
    <row r="38" spans="2:3" ht="15.75" customHeight="1">
      <c r="B38" s="355">
        <v>12</v>
      </c>
      <c r="C38" s="355">
        <v>0</v>
      </c>
    </row>
    <row r="39" spans="2:3" ht="15.75" customHeight="1">
      <c r="B39" s="355">
        <v>13</v>
      </c>
      <c r="C39" s="355">
        <v>0</v>
      </c>
    </row>
    <row r="40" spans="2:3" ht="15.75" customHeight="1">
      <c r="B40" s="355">
        <v>14</v>
      </c>
      <c r="C40" s="355">
        <v>0</v>
      </c>
    </row>
    <row r="41" spans="2:3" ht="15.75" customHeight="1">
      <c r="B41" s="355">
        <v>15</v>
      </c>
      <c r="C41" s="355">
        <v>0</v>
      </c>
    </row>
    <row r="42" spans="2:3" ht="15.75" customHeight="1">
      <c r="B42" s="355">
        <v>16</v>
      </c>
      <c r="C42" s="355">
        <v>0</v>
      </c>
    </row>
    <row r="43" spans="2:3" ht="15.75" customHeight="1">
      <c r="B43" s="355">
        <v>17</v>
      </c>
      <c r="C43" s="355">
        <v>0</v>
      </c>
    </row>
    <row r="44" spans="2:3" ht="15.75" customHeight="1">
      <c r="B44" s="355">
        <v>18</v>
      </c>
      <c r="C44" s="355">
        <v>0</v>
      </c>
    </row>
    <row r="45" spans="2:3" ht="15.75" customHeight="1">
      <c r="B45" s="355">
        <v>19</v>
      </c>
      <c r="C45" s="355">
        <v>0</v>
      </c>
    </row>
    <row r="46" spans="2:3" ht="15.75" customHeight="1">
      <c r="B46" s="355">
        <v>20</v>
      </c>
      <c r="C46" s="355">
        <v>0</v>
      </c>
    </row>
    <row r="47" spans="2:3" ht="15.75" customHeight="1">
      <c r="B47" s="355">
        <v>21</v>
      </c>
      <c r="C47" s="355">
        <v>0</v>
      </c>
    </row>
    <row r="48" spans="2:3" ht="15.75" customHeight="1">
      <c r="B48" s="355">
        <v>22</v>
      </c>
      <c r="C48" s="355">
        <v>0</v>
      </c>
    </row>
    <row r="49" spans="2:3" ht="15.75" customHeight="1">
      <c r="B49" s="355">
        <v>23</v>
      </c>
      <c r="C49" s="355">
        <v>0</v>
      </c>
    </row>
    <row r="50" spans="2:3" ht="15.75" customHeight="1">
      <c r="B50" s="355">
        <v>24</v>
      </c>
      <c r="C50" s="355">
        <v>0</v>
      </c>
    </row>
    <row r="51" spans="2:3" ht="15.75" customHeight="1">
      <c r="B51" s="355">
        <v>25</v>
      </c>
      <c r="C51" s="355">
        <v>0</v>
      </c>
    </row>
    <row r="52" spans="2:3" ht="15.75" customHeight="1">
      <c r="B52" s="355">
        <v>26</v>
      </c>
      <c r="C52" s="355">
        <v>0</v>
      </c>
    </row>
    <row r="53" spans="2:3" ht="15.75" customHeight="1">
      <c r="B53" s="355">
        <v>27</v>
      </c>
      <c r="C53" s="355">
        <v>0</v>
      </c>
    </row>
    <row r="54" spans="2:3" ht="15.75" customHeight="1">
      <c r="B54" s="355">
        <v>28</v>
      </c>
      <c r="C54" s="355">
        <v>0</v>
      </c>
    </row>
    <row r="55" spans="2:3" ht="15.75" customHeight="1">
      <c r="B55" s="355">
        <v>29</v>
      </c>
      <c r="C55" s="355">
        <v>0</v>
      </c>
    </row>
    <row r="56" spans="2:3" ht="15.75" customHeight="1">
      <c r="B56" s="355">
        <v>30</v>
      </c>
      <c r="C56" s="355">
        <v>318.75</v>
      </c>
    </row>
    <row r="57" spans="2:3" ht="15.75" customHeight="1">
      <c r="B57" s="355">
        <v>31</v>
      </c>
      <c r="C57" s="355">
        <v>318.75</v>
      </c>
    </row>
    <row r="58" spans="2:3" ht="15.75" customHeight="1">
      <c r="B58" s="355">
        <v>32</v>
      </c>
      <c r="C58" s="355">
        <v>318.75</v>
      </c>
    </row>
    <row r="59" spans="2:3" ht="15.75" customHeight="1">
      <c r="B59" s="355">
        <v>33</v>
      </c>
      <c r="C59" s="355">
        <v>318.75</v>
      </c>
    </row>
    <row r="60" spans="2:3" ht="15.75" customHeight="1">
      <c r="B60" s="355">
        <v>34</v>
      </c>
      <c r="C60" s="355">
        <v>318.75</v>
      </c>
    </row>
    <row r="61" spans="2:3" ht="15.75" customHeight="1">
      <c r="B61" s="355">
        <v>35</v>
      </c>
      <c r="C61" s="355">
        <v>318.75</v>
      </c>
    </row>
    <row r="62" spans="2:3" ht="15.75" customHeight="1">
      <c r="B62" s="355">
        <v>36</v>
      </c>
      <c r="C62" s="355">
        <v>318.75</v>
      </c>
    </row>
    <row r="63" spans="2:3" ht="15.75" customHeight="1">
      <c r="B63" s="355">
        <v>37</v>
      </c>
      <c r="C63" s="355">
        <v>318.75</v>
      </c>
    </row>
    <row r="64" spans="2:3" ht="15.75" customHeight="1">
      <c r="B64" s="355">
        <v>38</v>
      </c>
      <c r="C64" s="355">
        <v>318.75</v>
      </c>
    </row>
    <row r="65" spans="2:3" ht="15.75" customHeight="1">
      <c r="B65" s="355">
        <v>39</v>
      </c>
      <c r="C65" s="355">
        <v>318.75</v>
      </c>
    </row>
    <row r="66" spans="2:3" ht="15.75" customHeight="1">
      <c r="B66" s="355">
        <v>40</v>
      </c>
      <c r="C66" s="355">
        <v>318.75</v>
      </c>
    </row>
    <row r="67" spans="2:3" ht="15.75" customHeight="1">
      <c r="B67" s="355">
        <v>41</v>
      </c>
      <c r="C67" s="355">
        <v>318.75</v>
      </c>
    </row>
    <row r="68" spans="2:3" ht="15.75" customHeight="1">
      <c r="B68" s="355">
        <v>42</v>
      </c>
      <c r="C68" s="355">
        <v>318.75</v>
      </c>
    </row>
    <row r="69" spans="2:3" ht="15.75" customHeight="1">
      <c r="B69" s="355">
        <v>43</v>
      </c>
      <c r="C69" s="355">
        <v>318.75</v>
      </c>
    </row>
    <row r="70" spans="2:3" ht="15.75" customHeight="1">
      <c r="B70" s="355">
        <v>44</v>
      </c>
      <c r="C70" s="355">
        <v>318.75</v>
      </c>
    </row>
    <row r="71" spans="2:3" ht="15.75" customHeight="1">
      <c r="B71" s="355">
        <v>45</v>
      </c>
      <c r="C71" s="355">
        <v>318.75</v>
      </c>
    </row>
    <row r="72" spans="2:3" ht="15.75" customHeight="1">
      <c r="B72" s="355">
        <v>46</v>
      </c>
      <c r="C72" s="355">
        <v>318.75</v>
      </c>
    </row>
    <row r="73" spans="2:3" ht="15.75" customHeight="1">
      <c r="B73" s="355">
        <v>47</v>
      </c>
      <c r="C73" s="355">
        <v>318.75</v>
      </c>
    </row>
    <row r="74" spans="2:3" ht="15.75" customHeight="1">
      <c r="B74" s="355">
        <v>48</v>
      </c>
      <c r="C74" s="355">
        <v>318.75</v>
      </c>
    </row>
    <row r="75" spans="2:3" ht="15.75" customHeight="1">
      <c r="B75" s="355">
        <v>49</v>
      </c>
      <c r="C75" s="355">
        <v>318.75</v>
      </c>
    </row>
    <row r="76" spans="2:3" ht="15.75" customHeight="1">
      <c r="B76" s="355">
        <v>50</v>
      </c>
      <c r="C76" s="355">
        <v>318.75</v>
      </c>
    </row>
    <row r="77" spans="2:3" ht="15.75" customHeight="1">
      <c r="B77" s="355">
        <v>51</v>
      </c>
      <c r="C77" s="355">
        <v>318.75</v>
      </c>
    </row>
    <row r="78" spans="2:3" ht="15.75" customHeight="1">
      <c r="B78" s="355">
        <v>52</v>
      </c>
      <c r="C78" s="355">
        <v>318.75</v>
      </c>
    </row>
    <row r="79" spans="2:3" ht="15.75" customHeight="1">
      <c r="B79" s="355">
        <v>53</v>
      </c>
      <c r="C79" s="355">
        <v>318.75</v>
      </c>
    </row>
    <row r="80" spans="2:3" ht="15.75" customHeight="1">
      <c r="B80" s="355">
        <v>54</v>
      </c>
      <c r="C80" s="355">
        <v>318.75</v>
      </c>
    </row>
    <row r="81" spans="2:3" ht="15.75" customHeight="1">
      <c r="B81" s="355">
        <v>55</v>
      </c>
      <c r="C81" s="355">
        <v>318.75</v>
      </c>
    </row>
    <row r="82" spans="2:3" ht="15.75" customHeight="1">
      <c r="B82" s="355">
        <v>56</v>
      </c>
      <c r="C82" s="355">
        <v>318.75</v>
      </c>
    </row>
    <row r="83" spans="2:3" ht="15.75" customHeight="1">
      <c r="B83" s="355">
        <v>57</v>
      </c>
      <c r="C83" s="355">
        <v>318.75</v>
      </c>
    </row>
    <row r="84" spans="2:3" ht="15.75" customHeight="1">
      <c r="B84" s="355">
        <v>58</v>
      </c>
      <c r="C84" s="355">
        <v>318.75</v>
      </c>
    </row>
    <row r="85" spans="2:3" ht="15.75" customHeight="1">
      <c r="B85" s="355">
        <v>59</v>
      </c>
      <c r="C85" s="355">
        <v>318.75</v>
      </c>
    </row>
    <row r="86" spans="2:3" ht="15.75" customHeight="1">
      <c r="B86" s="355">
        <v>60</v>
      </c>
      <c r="C86" s="355">
        <v>531.25</v>
      </c>
    </row>
    <row r="87" spans="2:3" ht="15.75" customHeight="1">
      <c r="B87" s="355">
        <v>61</v>
      </c>
      <c r="C87" s="355">
        <v>531.25</v>
      </c>
    </row>
    <row r="88" spans="2:3" ht="15.75" customHeight="1">
      <c r="B88" s="355">
        <v>62</v>
      </c>
      <c r="C88" s="355">
        <v>531.25</v>
      </c>
    </row>
    <row r="89" spans="2:3" ht="15.75" customHeight="1">
      <c r="B89" s="355">
        <v>63</v>
      </c>
      <c r="C89" s="355">
        <v>531.25</v>
      </c>
    </row>
    <row r="90" spans="2:3" ht="15.75" customHeight="1">
      <c r="B90" s="355">
        <v>64</v>
      </c>
      <c r="C90" s="355">
        <v>531.25</v>
      </c>
    </row>
    <row r="91" spans="2:3" ht="15.75" customHeight="1">
      <c r="B91" s="355">
        <v>65</v>
      </c>
      <c r="C91" s="355">
        <v>531.25</v>
      </c>
    </row>
    <row r="92" spans="2:3" ht="15.75" customHeight="1">
      <c r="B92" s="355">
        <v>66</v>
      </c>
      <c r="C92" s="355">
        <v>531.25</v>
      </c>
    </row>
    <row r="93" spans="2:3" ht="15.75" customHeight="1">
      <c r="B93" s="355">
        <v>67</v>
      </c>
      <c r="C93" s="355">
        <v>531.25</v>
      </c>
    </row>
    <row r="94" spans="2:3" ht="15.75" customHeight="1">
      <c r="B94" s="355">
        <v>68</v>
      </c>
      <c r="C94" s="355">
        <v>531.25</v>
      </c>
    </row>
    <row r="95" spans="2:3" ht="15.75" customHeight="1">
      <c r="B95" s="355">
        <v>69</v>
      </c>
      <c r="C95" s="355">
        <v>531.25</v>
      </c>
    </row>
    <row r="96" spans="2:3" ht="15.75" customHeight="1">
      <c r="B96" s="355">
        <v>70</v>
      </c>
      <c r="C96" s="355">
        <v>531.25</v>
      </c>
    </row>
    <row r="97" spans="2:3" ht="15.75" customHeight="1">
      <c r="B97" s="355">
        <v>71</v>
      </c>
      <c r="C97" s="355">
        <v>531.25</v>
      </c>
    </row>
    <row r="98" spans="2:3" ht="15.75" customHeight="1">
      <c r="B98" s="355">
        <v>72</v>
      </c>
      <c r="C98" s="355">
        <v>531.25</v>
      </c>
    </row>
    <row r="99" spans="2:3" ht="15.75" customHeight="1">
      <c r="B99" s="355">
        <v>73</v>
      </c>
      <c r="C99" s="355">
        <v>531.25</v>
      </c>
    </row>
    <row r="100" spans="2:3" ht="15.75" customHeight="1">
      <c r="B100" s="355">
        <v>74</v>
      </c>
      <c r="C100" s="355">
        <v>531.25</v>
      </c>
    </row>
    <row r="101" spans="2:3" ht="15.75" customHeight="1">
      <c r="B101" s="355">
        <v>75</v>
      </c>
      <c r="C101" s="355">
        <v>531.25</v>
      </c>
    </row>
    <row r="102" spans="2:3" ht="15.75" customHeight="1">
      <c r="B102" s="355">
        <v>76</v>
      </c>
      <c r="C102" s="355">
        <v>531.25</v>
      </c>
    </row>
    <row r="103" spans="2:3" ht="15.75" customHeight="1">
      <c r="B103" s="355">
        <v>77</v>
      </c>
      <c r="C103" s="355">
        <v>531.25</v>
      </c>
    </row>
    <row r="104" spans="2:3" ht="15.75" customHeight="1">
      <c r="B104" s="355">
        <v>78</v>
      </c>
      <c r="C104" s="355">
        <v>531.25</v>
      </c>
    </row>
    <row r="105" spans="2:3" ht="15.75" customHeight="1">
      <c r="B105" s="355">
        <v>79</v>
      </c>
      <c r="C105" s="355">
        <v>531.25</v>
      </c>
    </row>
    <row r="106" spans="2:3" ht="15.75" customHeight="1">
      <c r="B106" s="355">
        <v>80</v>
      </c>
      <c r="C106" s="355">
        <v>531.25</v>
      </c>
    </row>
    <row r="107" spans="2:3" ht="15.75" customHeight="1">
      <c r="B107" s="355">
        <v>81</v>
      </c>
      <c r="C107" s="355">
        <v>531.25</v>
      </c>
    </row>
    <row r="108" spans="2:3" ht="15.75" customHeight="1">
      <c r="B108" s="355">
        <v>82</v>
      </c>
      <c r="C108" s="355">
        <v>531.25</v>
      </c>
    </row>
    <row r="109" spans="2:3" ht="15.75" customHeight="1">
      <c r="B109" s="355">
        <v>83</v>
      </c>
      <c r="C109" s="355">
        <v>531.25</v>
      </c>
    </row>
    <row r="110" spans="2:3" ht="15.75" customHeight="1">
      <c r="B110" s="355">
        <v>84</v>
      </c>
      <c r="C110" s="355">
        <v>531.25</v>
      </c>
    </row>
    <row r="111" spans="2:3" ht="15.75" customHeight="1">
      <c r="B111" s="355">
        <v>85</v>
      </c>
      <c r="C111" s="355">
        <v>531.25</v>
      </c>
    </row>
    <row r="112" spans="2:3" ht="15.75" customHeight="1">
      <c r="B112" s="355">
        <v>86</v>
      </c>
      <c r="C112" s="355">
        <v>531.25</v>
      </c>
    </row>
    <row r="113" spans="2:3" ht="15.75" customHeight="1">
      <c r="B113" s="355">
        <v>87</v>
      </c>
      <c r="C113" s="355">
        <v>531.25</v>
      </c>
    </row>
    <row r="114" spans="2:3" ht="15.75" customHeight="1">
      <c r="B114" s="355">
        <v>88</v>
      </c>
      <c r="C114" s="355">
        <v>531.25</v>
      </c>
    </row>
    <row r="115" spans="2:3" ht="15.75" customHeight="1">
      <c r="B115" s="355">
        <v>89</v>
      </c>
      <c r="C115" s="355">
        <v>531.25</v>
      </c>
    </row>
    <row r="116" spans="2:3" ht="15.75" customHeight="1">
      <c r="B116" s="355">
        <v>90</v>
      </c>
      <c r="C116" s="355">
        <v>1062.5</v>
      </c>
    </row>
    <row r="117" spans="2:3" ht="15.75" customHeight="1">
      <c r="B117" s="355">
        <v>91</v>
      </c>
      <c r="C117" s="355">
        <v>1062.5</v>
      </c>
    </row>
    <row r="118" spans="2:3" ht="15.75" customHeight="1">
      <c r="B118" s="355">
        <v>92</v>
      </c>
      <c r="C118" s="355">
        <v>1062.5</v>
      </c>
    </row>
    <row r="119" spans="2:3" ht="15.75" customHeight="1">
      <c r="B119" s="355">
        <v>93</v>
      </c>
      <c r="C119" s="355">
        <v>1062.5</v>
      </c>
    </row>
    <row r="120" spans="2:3" ht="15.75" customHeight="1">
      <c r="B120" s="355">
        <v>94</v>
      </c>
      <c r="C120" s="355">
        <v>1062.5</v>
      </c>
    </row>
    <row r="121" spans="2:3" ht="15.75" customHeight="1">
      <c r="B121" s="355">
        <v>95</v>
      </c>
      <c r="C121" s="355">
        <v>1062.5</v>
      </c>
    </row>
    <row r="122" spans="2:3" ht="15.75" customHeight="1">
      <c r="B122" s="355">
        <v>96</v>
      </c>
      <c r="C122" s="355">
        <v>1062.5</v>
      </c>
    </row>
    <row r="123" spans="2:3" ht="15.75" customHeight="1">
      <c r="B123" s="355">
        <v>97</v>
      </c>
      <c r="C123" s="355">
        <v>1062.5</v>
      </c>
    </row>
    <row r="124" spans="2:3" ht="15.75" customHeight="1">
      <c r="B124" s="355">
        <v>98</v>
      </c>
      <c r="C124" s="355">
        <v>1062.5</v>
      </c>
    </row>
    <row r="125" spans="2:3" ht="15.75" customHeight="1">
      <c r="B125" s="355">
        <v>99</v>
      </c>
      <c r="C125" s="355">
        <v>1062.5</v>
      </c>
    </row>
    <row r="126" spans="2:3" ht="15.75" customHeight="1">
      <c r="B126" s="355">
        <v>100</v>
      </c>
      <c r="C126" s="355">
        <v>1062.5</v>
      </c>
    </row>
    <row r="127" spans="2:3" ht="15.75" customHeight="1">
      <c r="B127" s="355">
        <v>101</v>
      </c>
      <c r="C127" s="355">
        <v>1062.5</v>
      </c>
    </row>
    <row r="128" spans="2:3" ht="15.75" customHeight="1">
      <c r="B128" s="355">
        <v>102</v>
      </c>
      <c r="C128" s="355">
        <v>1062.5</v>
      </c>
    </row>
    <row r="129" spans="2:3" ht="15.75" customHeight="1">
      <c r="B129" s="355">
        <v>103</v>
      </c>
      <c r="C129" s="355">
        <v>1062.5</v>
      </c>
    </row>
    <row r="130" spans="2:3" ht="15.75" customHeight="1">
      <c r="B130" s="355">
        <v>104</v>
      </c>
      <c r="C130" s="355">
        <v>1062.5</v>
      </c>
    </row>
    <row r="131" spans="2:3" ht="15.75" customHeight="1">
      <c r="B131" s="355">
        <v>105</v>
      </c>
      <c r="C131" s="355">
        <v>1062.5</v>
      </c>
    </row>
    <row r="132" spans="2:3" ht="15.75" customHeight="1">
      <c r="B132" s="355">
        <v>106</v>
      </c>
      <c r="C132" s="355">
        <v>1062.5</v>
      </c>
    </row>
    <row r="133" spans="2:3" ht="15.75" customHeight="1">
      <c r="B133" s="355">
        <v>107</v>
      </c>
      <c r="C133" s="355">
        <v>1062.5</v>
      </c>
    </row>
    <row r="134" spans="2:3" ht="15.75" customHeight="1">
      <c r="B134" s="355">
        <v>108</v>
      </c>
      <c r="C134" s="355">
        <v>1062.5</v>
      </c>
    </row>
    <row r="135" spans="2:3" ht="15.75" customHeight="1">
      <c r="B135" s="355">
        <v>109</v>
      </c>
      <c r="C135" s="355">
        <v>1062.5</v>
      </c>
    </row>
    <row r="136" spans="2:3" ht="15.75" customHeight="1">
      <c r="B136" s="355">
        <v>110</v>
      </c>
      <c r="C136" s="355">
        <v>1062.5</v>
      </c>
    </row>
    <row r="137" spans="2:3" ht="15.75" customHeight="1">
      <c r="B137" s="355">
        <v>111</v>
      </c>
      <c r="C137" s="355">
        <v>1062.5</v>
      </c>
    </row>
    <row r="138" spans="2:3" ht="15.75" customHeight="1">
      <c r="B138" s="355">
        <v>112</v>
      </c>
      <c r="C138" s="355">
        <v>1062.5</v>
      </c>
    </row>
    <row r="139" spans="2:3" ht="15.75" customHeight="1">
      <c r="B139" s="355">
        <v>113</v>
      </c>
      <c r="C139" s="355">
        <v>1062.5</v>
      </c>
    </row>
    <row r="140" spans="2:3" ht="15.75" customHeight="1">
      <c r="B140" s="355">
        <v>114</v>
      </c>
      <c r="C140" s="355">
        <v>1062.5</v>
      </c>
    </row>
    <row r="141" spans="2:3" ht="15.75" customHeight="1">
      <c r="B141" s="355">
        <v>115</v>
      </c>
      <c r="C141" s="355">
        <v>1062.5</v>
      </c>
    </row>
    <row r="142" spans="2:3" ht="15.75" customHeight="1">
      <c r="B142" s="355">
        <v>116</v>
      </c>
      <c r="C142" s="355">
        <v>1062.5</v>
      </c>
    </row>
    <row r="143" spans="2:3" ht="15.75" customHeight="1">
      <c r="B143" s="355">
        <v>117</v>
      </c>
      <c r="C143" s="355">
        <v>1062.5</v>
      </c>
    </row>
    <row r="144" spans="2:3" ht="15.75" customHeight="1">
      <c r="B144" s="355">
        <v>118</v>
      </c>
      <c r="C144" s="355">
        <v>1062.5</v>
      </c>
    </row>
    <row r="145" spans="2:3" ht="15.75" customHeight="1">
      <c r="B145" s="355">
        <v>119</v>
      </c>
      <c r="C145" s="355">
        <v>1062.5</v>
      </c>
    </row>
    <row r="146" spans="2:3" ht="15.75" customHeight="1">
      <c r="B146" s="355">
        <v>120</v>
      </c>
      <c r="C146" s="355">
        <v>1593.75</v>
      </c>
    </row>
    <row r="147" spans="2:3" ht="15.75" customHeight="1">
      <c r="B147" s="355">
        <v>121</v>
      </c>
      <c r="C147" s="355">
        <v>1593.75</v>
      </c>
    </row>
    <row r="148" spans="2:3" ht="15.75" customHeight="1">
      <c r="B148" s="355">
        <v>122</v>
      </c>
      <c r="C148" s="355">
        <v>1593.75</v>
      </c>
    </row>
    <row r="149" spans="2:3" ht="15.75" customHeight="1">
      <c r="B149" s="355">
        <v>123</v>
      </c>
      <c r="C149" s="355">
        <v>1593.75</v>
      </c>
    </row>
    <row r="150" spans="2:3" ht="15.75" customHeight="1">
      <c r="B150" s="355">
        <v>124</v>
      </c>
      <c r="C150" s="355">
        <v>1593.75</v>
      </c>
    </row>
    <row r="151" spans="2:3" ht="15.75" customHeight="1">
      <c r="B151" s="355">
        <v>125</v>
      </c>
      <c r="C151" s="355">
        <v>1593.75</v>
      </c>
    </row>
    <row r="152" spans="2:3" ht="15.75" customHeight="1">
      <c r="B152" s="355">
        <v>126</v>
      </c>
      <c r="C152" s="355">
        <v>1593.75</v>
      </c>
    </row>
    <row r="153" spans="2:3" ht="15.75" customHeight="1">
      <c r="B153" s="355">
        <v>127</v>
      </c>
      <c r="C153" s="355">
        <v>1593.75</v>
      </c>
    </row>
    <row r="154" spans="2:3" ht="15.75" customHeight="1">
      <c r="B154" s="355">
        <v>128</v>
      </c>
      <c r="C154" s="355">
        <v>1593.75</v>
      </c>
    </row>
    <row r="155" spans="2:3" ht="15.75" customHeight="1">
      <c r="B155" s="355">
        <v>129</v>
      </c>
      <c r="C155" s="355">
        <v>1593.75</v>
      </c>
    </row>
    <row r="156" spans="2:3" ht="15.75" customHeight="1">
      <c r="B156" s="355">
        <v>130</v>
      </c>
      <c r="C156" s="355">
        <v>1593.75</v>
      </c>
    </row>
    <row r="157" spans="2:3" ht="15.75" customHeight="1">
      <c r="B157" s="355">
        <v>131</v>
      </c>
      <c r="C157" s="355">
        <v>1593.75</v>
      </c>
    </row>
    <row r="158" spans="2:3" ht="15.75" customHeight="1">
      <c r="B158" s="355">
        <v>132</v>
      </c>
      <c r="C158" s="355">
        <v>1593.75</v>
      </c>
    </row>
    <row r="159" spans="2:3" ht="15.75" customHeight="1">
      <c r="B159" s="355">
        <v>133</v>
      </c>
      <c r="C159" s="355">
        <v>1593.75</v>
      </c>
    </row>
    <row r="160" spans="2:3" ht="15.75" customHeight="1">
      <c r="B160" s="355">
        <v>134</v>
      </c>
      <c r="C160" s="355">
        <v>1593.75</v>
      </c>
    </row>
    <row r="161" spans="2:3" ht="15.75" customHeight="1">
      <c r="B161" s="355">
        <v>135</v>
      </c>
      <c r="C161" s="355">
        <v>1593.75</v>
      </c>
    </row>
    <row r="162" spans="2:3" ht="15.75" customHeight="1">
      <c r="B162" s="355">
        <v>136</v>
      </c>
      <c r="C162" s="355">
        <v>1593.75</v>
      </c>
    </row>
    <row r="163" spans="2:3" ht="15.75" customHeight="1">
      <c r="B163" s="355">
        <v>137</v>
      </c>
      <c r="C163" s="355">
        <v>1593.75</v>
      </c>
    </row>
    <row r="164" spans="2:3" ht="15.75" customHeight="1">
      <c r="B164" s="355">
        <v>138</v>
      </c>
      <c r="C164" s="355">
        <v>1593.75</v>
      </c>
    </row>
    <row r="165" spans="2:3" ht="15.75" customHeight="1">
      <c r="B165" s="355">
        <v>139</v>
      </c>
      <c r="C165" s="355">
        <v>1593.75</v>
      </c>
    </row>
    <row r="166" spans="2:3" ht="15.75" customHeight="1">
      <c r="B166" s="355">
        <v>140</v>
      </c>
      <c r="C166" s="355">
        <v>1593.75</v>
      </c>
    </row>
    <row r="167" spans="2:3" ht="15.75" customHeight="1">
      <c r="B167" s="355">
        <v>141</v>
      </c>
      <c r="C167" s="355">
        <v>1593.75</v>
      </c>
    </row>
    <row r="168" spans="2:3" ht="15.75" customHeight="1">
      <c r="B168" s="355">
        <v>142</v>
      </c>
      <c r="C168" s="355">
        <v>1593.75</v>
      </c>
    </row>
    <row r="169" spans="2:3" ht="15.75" customHeight="1">
      <c r="B169" s="355">
        <v>143</v>
      </c>
      <c r="C169" s="355">
        <v>1593.75</v>
      </c>
    </row>
    <row r="170" spans="2:3" ht="15.75" customHeight="1">
      <c r="B170" s="355">
        <v>144</v>
      </c>
      <c r="C170" s="355">
        <v>1593.75</v>
      </c>
    </row>
    <row r="171" spans="2:3" ht="15.75" customHeight="1">
      <c r="B171" s="355">
        <v>145</v>
      </c>
      <c r="C171" s="355">
        <v>1593.75</v>
      </c>
    </row>
    <row r="172" spans="2:3" ht="15.75" customHeight="1">
      <c r="B172" s="355">
        <v>146</v>
      </c>
      <c r="C172" s="355">
        <v>1593.75</v>
      </c>
    </row>
    <row r="173" spans="2:3" ht="15.75" customHeight="1">
      <c r="B173" s="355">
        <v>147</v>
      </c>
      <c r="C173" s="355">
        <v>1593.75</v>
      </c>
    </row>
    <row r="174" spans="2:3" ht="15.75" customHeight="1">
      <c r="B174" s="355">
        <v>148</v>
      </c>
      <c r="C174" s="355">
        <v>1593.75</v>
      </c>
    </row>
    <row r="175" spans="2:3" ht="15.75" customHeight="1">
      <c r="B175" s="355">
        <v>149</v>
      </c>
      <c r="C175" s="355">
        <v>1593.75</v>
      </c>
    </row>
    <row r="176" spans="2:3" ht="15.75" customHeight="1">
      <c r="B176" s="355">
        <v>150</v>
      </c>
      <c r="C176" s="355">
        <v>2125</v>
      </c>
    </row>
    <row r="177" spans="2:3" ht="15.75" customHeight="1">
      <c r="B177" s="355">
        <v>151</v>
      </c>
      <c r="C177" s="355">
        <v>2125</v>
      </c>
    </row>
    <row r="178" spans="2:3" ht="15.75" customHeight="1">
      <c r="B178" s="355">
        <v>152</v>
      </c>
      <c r="C178" s="355">
        <v>2125</v>
      </c>
    </row>
    <row r="179" spans="2:3" ht="15.75" customHeight="1">
      <c r="B179" s="355">
        <v>153</v>
      </c>
      <c r="C179" s="355">
        <v>2125</v>
      </c>
    </row>
    <row r="180" spans="2:3" ht="15.75" customHeight="1">
      <c r="B180" s="355">
        <v>154</v>
      </c>
      <c r="C180" s="355">
        <v>2125</v>
      </c>
    </row>
    <row r="181" spans="2:3" ht="15.75" customHeight="1">
      <c r="B181" s="355">
        <v>155</v>
      </c>
      <c r="C181" s="355">
        <v>2125</v>
      </c>
    </row>
    <row r="182" spans="2:3" ht="15.75" customHeight="1">
      <c r="B182" s="355">
        <v>156</v>
      </c>
      <c r="C182" s="355">
        <v>2125</v>
      </c>
    </row>
    <row r="183" spans="2:3" ht="15.75" customHeight="1">
      <c r="B183" s="355">
        <v>157</v>
      </c>
      <c r="C183" s="355">
        <v>2125</v>
      </c>
    </row>
    <row r="184" spans="2:3" ht="15.75" customHeight="1">
      <c r="B184" s="355">
        <v>158</v>
      </c>
      <c r="C184" s="355">
        <v>2125</v>
      </c>
    </row>
    <row r="185" spans="2:3" ht="15.75" customHeight="1">
      <c r="B185" s="355">
        <v>159</v>
      </c>
      <c r="C185" s="355">
        <v>2125</v>
      </c>
    </row>
    <row r="186" spans="2:3" ht="15.75" customHeight="1">
      <c r="B186" s="355">
        <v>160</v>
      </c>
      <c r="C186" s="355">
        <v>2125</v>
      </c>
    </row>
    <row r="187" spans="2:3" ht="15.75" customHeight="1">
      <c r="B187" s="355">
        <v>161</v>
      </c>
      <c r="C187" s="355">
        <v>2125</v>
      </c>
    </row>
    <row r="188" spans="2:3" ht="15.75" customHeight="1">
      <c r="B188" s="355">
        <v>162</v>
      </c>
      <c r="C188" s="355">
        <v>2125</v>
      </c>
    </row>
    <row r="189" spans="2:3" ht="15.75" customHeight="1">
      <c r="B189" s="355">
        <v>163</v>
      </c>
      <c r="C189" s="355">
        <v>2125</v>
      </c>
    </row>
    <row r="190" spans="2:3" ht="15.75" customHeight="1">
      <c r="B190" s="355">
        <v>164</v>
      </c>
      <c r="C190" s="355">
        <v>2125</v>
      </c>
    </row>
    <row r="191" spans="2:3" ht="15.75" customHeight="1">
      <c r="B191" s="355">
        <v>165</v>
      </c>
      <c r="C191" s="355">
        <v>2125</v>
      </c>
    </row>
    <row r="192" spans="2:3" ht="15.75" customHeight="1">
      <c r="B192" s="355">
        <v>166</v>
      </c>
      <c r="C192" s="355">
        <v>2125</v>
      </c>
    </row>
    <row r="193" spans="2:3" ht="15.75" customHeight="1">
      <c r="B193" s="355">
        <v>167</v>
      </c>
      <c r="C193" s="355">
        <v>2125</v>
      </c>
    </row>
    <row r="194" spans="2:3" ht="15.75" customHeight="1">
      <c r="B194" s="355">
        <v>168</v>
      </c>
      <c r="C194" s="355">
        <v>2125</v>
      </c>
    </row>
    <row r="195" spans="2:3" ht="15.75" customHeight="1">
      <c r="B195" s="355">
        <v>169</v>
      </c>
      <c r="C195" s="355">
        <v>2125</v>
      </c>
    </row>
    <row r="196" spans="2:3" ht="15.75" customHeight="1">
      <c r="B196" s="355">
        <v>170</v>
      </c>
      <c r="C196" s="355">
        <v>2125</v>
      </c>
    </row>
    <row r="197" spans="2:3" ht="15.75" customHeight="1">
      <c r="B197" s="355">
        <v>171</v>
      </c>
      <c r="C197" s="355">
        <v>2125</v>
      </c>
    </row>
    <row r="198" spans="2:3" ht="15.75" customHeight="1">
      <c r="B198" s="355">
        <v>172</v>
      </c>
      <c r="C198" s="355">
        <v>2125</v>
      </c>
    </row>
    <row r="199" spans="2:3" ht="15.75" customHeight="1">
      <c r="B199" s="355">
        <v>173</v>
      </c>
      <c r="C199" s="355">
        <v>2125</v>
      </c>
    </row>
    <row r="200" spans="2:3" ht="15.75" customHeight="1">
      <c r="B200" s="355">
        <v>174</v>
      </c>
      <c r="C200" s="355">
        <v>2125</v>
      </c>
    </row>
    <row r="201" spans="2:3" ht="15.75" customHeight="1">
      <c r="B201" s="355">
        <v>175</v>
      </c>
      <c r="C201" s="355">
        <v>2125</v>
      </c>
    </row>
    <row r="202" spans="2:3" ht="15.75" customHeight="1">
      <c r="B202" s="355">
        <v>176</v>
      </c>
      <c r="C202" s="355">
        <v>2125</v>
      </c>
    </row>
    <row r="203" spans="2:3" ht="15.75" customHeight="1">
      <c r="B203" s="355">
        <v>177</v>
      </c>
      <c r="C203" s="355">
        <v>2125</v>
      </c>
    </row>
    <row r="204" spans="2:3" ht="15.75" customHeight="1">
      <c r="B204" s="355">
        <v>178</v>
      </c>
      <c r="C204" s="355">
        <v>2125</v>
      </c>
    </row>
    <row r="205" spans="2:3" ht="15.75" customHeight="1">
      <c r="B205" s="355">
        <v>179</v>
      </c>
      <c r="C205" s="355">
        <v>2125</v>
      </c>
    </row>
    <row r="206" spans="2:3" ht="15.75" customHeight="1">
      <c r="B206" s="355">
        <v>180</v>
      </c>
      <c r="C206" s="355">
        <v>2656.25</v>
      </c>
    </row>
    <row r="207" spans="2:3" ht="15.75" customHeight="1">
      <c r="B207" s="355">
        <v>181</v>
      </c>
      <c r="C207" s="355">
        <v>2656.25</v>
      </c>
    </row>
    <row r="208" spans="2:3" ht="15.75" customHeight="1">
      <c r="B208" s="355">
        <v>182</v>
      </c>
      <c r="C208" s="355">
        <v>2656.25</v>
      </c>
    </row>
    <row r="209" spans="2:3" ht="15.75" customHeight="1">
      <c r="B209" s="355">
        <v>183</v>
      </c>
      <c r="C209" s="355">
        <v>2656.25</v>
      </c>
    </row>
    <row r="210" spans="2:3" ht="15.75" customHeight="1">
      <c r="B210" s="355">
        <v>184</v>
      </c>
      <c r="C210" s="355">
        <v>2656.25</v>
      </c>
    </row>
    <row r="211" spans="2:3" ht="15.75" customHeight="1">
      <c r="B211" s="355">
        <v>185</v>
      </c>
      <c r="C211" s="355">
        <v>2656.25</v>
      </c>
    </row>
    <row r="212" spans="2:3" ht="15.75" customHeight="1">
      <c r="B212" s="355">
        <v>186</v>
      </c>
      <c r="C212" s="355">
        <v>2656.25</v>
      </c>
    </row>
    <row r="213" spans="2:3" ht="15.75" customHeight="1">
      <c r="B213" s="355">
        <v>187</v>
      </c>
      <c r="C213" s="355">
        <v>2656.25</v>
      </c>
    </row>
    <row r="214" spans="2:3" ht="15.75" customHeight="1">
      <c r="B214" s="355">
        <v>188</v>
      </c>
      <c r="C214" s="355">
        <v>2656.25</v>
      </c>
    </row>
    <row r="215" spans="2:3" ht="15.75" customHeight="1">
      <c r="B215" s="355">
        <v>189</v>
      </c>
      <c r="C215" s="355">
        <v>2656.25</v>
      </c>
    </row>
    <row r="216" spans="2:3" ht="15.75" customHeight="1">
      <c r="B216" s="355">
        <v>190</v>
      </c>
      <c r="C216" s="355">
        <v>2656.25</v>
      </c>
    </row>
    <row r="217" spans="2:3" ht="15.75" customHeight="1">
      <c r="B217" s="355">
        <v>191</v>
      </c>
      <c r="C217" s="355">
        <v>2656.25</v>
      </c>
    </row>
    <row r="218" spans="2:3" ht="15.75" customHeight="1">
      <c r="B218" s="355">
        <v>192</v>
      </c>
      <c r="C218" s="355">
        <v>2656.25</v>
      </c>
    </row>
    <row r="219" spans="2:3" ht="15.75" customHeight="1">
      <c r="B219" s="355">
        <v>193</v>
      </c>
      <c r="C219" s="355">
        <v>2656.25</v>
      </c>
    </row>
    <row r="220" spans="2:3" ht="15.75" customHeight="1">
      <c r="B220" s="355">
        <v>194</v>
      </c>
      <c r="C220" s="355">
        <v>2656.25</v>
      </c>
    </row>
    <row r="221" spans="2:3" ht="15.75" customHeight="1">
      <c r="B221" s="355">
        <v>195</v>
      </c>
      <c r="C221" s="355">
        <v>2656.25</v>
      </c>
    </row>
    <row r="222" spans="2:3" ht="15.75" customHeight="1">
      <c r="B222" s="355">
        <v>196</v>
      </c>
      <c r="C222" s="355">
        <v>2656.25</v>
      </c>
    </row>
    <row r="223" spans="2:3" ht="15.75" customHeight="1">
      <c r="B223" s="355">
        <v>197</v>
      </c>
      <c r="C223" s="355">
        <v>2656.25</v>
      </c>
    </row>
    <row r="224" spans="2:3" ht="15.75" customHeight="1">
      <c r="B224" s="355">
        <v>198</v>
      </c>
      <c r="C224" s="355">
        <v>2656.25</v>
      </c>
    </row>
    <row r="225" spans="2:3" ht="15.75" customHeight="1">
      <c r="B225" s="355">
        <v>199</v>
      </c>
      <c r="C225" s="355">
        <v>2656.25</v>
      </c>
    </row>
    <row r="226" spans="2:3" ht="15.75" customHeight="1">
      <c r="B226" s="355">
        <v>200</v>
      </c>
      <c r="C226" s="355">
        <v>2656.25</v>
      </c>
    </row>
    <row r="227" spans="2:3" ht="15.75" customHeight="1">
      <c r="B227" s="355">
        <v>201</v>
      </c>
      <c r="C227" s="355">
        <v>2656.25</v>
      </c>
    </row>
    <row r="228" spans="2:3" ht="15.75" customHeight="1">
      <c r="B228" s="355">
        <v>202</v>
      </c>
      <c r="C228" s="355">
        <v>2656.25</v>
      </c>
    </row>
    <row r="229" spans="2:3" ht="15.75" customHeight="1">
      <c r="B229" s="355">
        <v>203</v>
      </c>
      <c r="C229" s="355">
        <v>2656.25</v>
      </c>
    </row>
    <row r="230" spans="2:3" ht="15.75" customHeight="1">
      <c r="B230" s="355">
        <v>204</v>
      </c>
      <c r="C230" s="355">
        <v>2656.25</v>
      </c>
    </row>
    <row r="231" spans="2:3" ht="15.75" customHeight="1">
      <c r="B231" s="355">
        <v>205</v>
      </c>
      <c r="C231" s="355">
        <v>2656.25</v>
      </c>
    </row>
    <row r="232" spans="2:3" ht="15.75" customHeight="1">
      <c r="B232" s="355">
        <v>206</v>
      </c>
      <c r="C232" s="355">
        <v>2656.25</v>
      </c>
    </row>
    <row r="233" spans="2:3" ht="15.75" customHeight="1">
      <c r="B233" s="355">
        <v>207</v>
      </c>
      <c r="C233" s="355">
        <v>2656.25</v>
      </c>
    </row>
    <row r="234" spans="2:3" ht="15.75" customHeight="1">
      <c r="B234" s="355">
        <v>208</v>
      </c>
      <c r="C234" s="355">
        <v>2656.25</v>
      </c>
    </row>
    <row r="235" spans="2:3" ht="15.75" customHeight="1">
      <c r="B235" s="355">
        <v>209</v>
      </c>
      <c r="C235" s="355">
        <v>2656.25</v>
      </c>
    </row>
    <row r="236" spans="2:3" ht="15.75" customHeight="1">
      <c r="B236" s="355">
        <v>210</v>
      </c>
      <c r="C236" s="355">
        <v>3187.5</v>
      </c>
    </row>
    <row r="237" spans="2:3" ht="15.75" customHeight="1">
      <c r="B237" s="355">
        <v>211</v>
      </c>
      <c r="C237" s="355">
        <v>3187.5</v>
      </c>
    </row>
    <row r="238" spans="2:3" ht="15.75" customHeight="1">
      <c r="B238" s="355">
        <v>212</v>
      </c>
      <c r="C238" s="355">
        <v>3187.5</v>
      </c>
    </row>
    <row r="239" spans="2:3" ht="15.75" customHeight="1">
      <c r="B239" s="355">
        <v>213</v>
      </c>
      <c r="C239" s="355">
        <v>3187.5</v>
      </c>
    </row>
    <row r="240" spans="2:3" ht="15.75" customHeight="1">
      <c r="B240" s="355">
        <v>214</v>
      </c>
      <c r="C240" s="355">
        <v>3187.5</v>
      </c>
    </row>
    <row r="241" spans="2:3" ht="15.75" customHeight="1">
      <c r="B241" s="355">
        <v>215</v>
      </c>
      <c r="C241" s="355">
        <v>3187.5</v>
      </c>
    </row>
    <row r="242" spans="2:3" ht="15.75" customHeight="1">
      <c r="B242" s="355">
        <v>216</v>
      </c>
      <c r="C242" s="355">
        <v>3187.5</v>
      </c>
    </row>
    <row r="243" spans="2:3" ht="15.75" customHeight="1">
      <c r="B243" s="355">
        <v>217</v>
      </c>
      <c r="C243" s="355">
        <v>3187.5</v>
      </c>
    </row>
    <row r="244" spans="2:3" ht="15.75" customHeight="1">
      <c r="B244" s="355">
        <v>218</v>
      </c>
      <c r="C244" s="355">
        <v>3187.5</v>
      </c>
    </row>
    <row r="245" spans="2:3" ht="15.75" customHeight="1">
      <c r="B245" s="355">
        <v>219</v>
      </c>
      <c r="C245" s="355">
        <v>3187.5</v>
      </c>
    </row>
    <row r="246" spans="2:3" ht="15.75" customHeight="1">
      <c r="B246" s="355">
        <v>220</v>
      </c>
      <c r="C246" s="355">
        <v>3187.5</v>
      </c>
    </row>
    <row r="247" spans="2:3" ht="15.75" customHeight="1">
      <c r="B247" s="355">
        <v>221</v>
      </c>
      <c r="C247" s="355">
        <v>3187.5</v>
      </c>
    </row>
    <row r="248" spans="2:3" ht="15.75" customHeight="1">
      <c r="B248" s="355">
        <v>222</v>
      </c>
      <c r="C248" s="355">
        <v>3187.5</v>
      </c>
    </row>
    <row r="249" spans="2:3" ht="15.75" customHeight="1">
      <c r="B249" s="355">
        <v>223</v>
      </c>
      <c r="C249" s="355">
        <v>3187.5</v>
      </c>
    </row>
    <row r="250" spans="2:3" ht="15.75" customHeight="1">
      <c r="B250" s="355">
        <v>224</v>
      </c>
      <c r="C250" s="355">
        <v>3187.5</v>
      </c>
    </row>
    <row r="251" spans="2:3" ht="15.75" customHeight="1">
      <c r="B251" s="355">
        <v>225</v>
      </c>
      <c r="C251" s="355">
        <v>3187.5</v>
      </c>
    </row>
    <row r="252" spans="2:3" ht="15.75" customHeight="1">
      <c r="B252" s="355">
        <v>226</v>
      </c>
      <c r="C252" s="355">
        <v>3187.5</v>
      </c>
    </row>
    <row r="253" spans="2:3" ht="15.75" customHeight="1">
      <c r="B253" s="355">
        <v>227</v>
      </c>
      <c r="C253" s="355">
        <v>3187.5</v>
      </c>
    </row>
    <row r="254" spans="2:3" ht="15.75" customHeight="1">
      <c r="B254" s="355">
        <v>228</v>
      </c>
      <c r="C254" s="355">
        <v>3187.5</v>
      </c>
    </row>
    <row r="255" spans="2:3" ht="15.75" customHeight="1">
      <c r="B255" s="355">
        <v>229</v>
      </c>
      <c r="C255" s="355">
        <v>3187.5</v>
      </c>
    </row>
    <row r="256" spans="2:3" ht="15.75" customHeight="1">
      <c r="B256" s="355">
        <v>230</v>
      </c>
      <c r="C256" s="355">
        <v>3187.5</v>
      </c>
    </row>
    <row r="257" spans="2:3" ht="15.75" customHeight="1">
      <c r="B257" s="355">
        <v>231</v>
      </c>
      <c r="C257" s="355">
        <v>3187.5</v>
      </c>
    </row>
    <row r="258" spans="2:3" ht="15.75" customHeight="1">
      <c r="B258" s="355">
        <v>232</v>
      </c>
      <c r="C258" s="355">
        <v>3187.5</v>
      </c>
    </row>
    <row r="259" spans="2:3" ht="15.75" customHeight="1">
      <c r="B259" s="355">
        <v>233</v>
      </c>
      <c r="C259" s="355">
        <v>3187.5</v>
      </c>
    </row>
    <row r="260" spans="2:3" ht="15.75" customHeight="1">
      <c r="B260" s="355">
        <v>234</v>
      </c>
      <c r="C260" s="355">
        <v>3187.5</v>
      </c>
    </row>
    <row r="261" spans="2:3" ht="15.75" customHeight="1">
      <c r="B261" s="355">
        <v>235</v>
      </c>
      <c r="C261" s="355">
        <v>3187.5</v>
      </c>
    </row>
    <row r="262" spans="2:3" ht="15.75" customHeight="1">
      <c r="B262" s="355">
        <v>236</v>
      </c>
      <c r="C262" s="355">
        <v>3187.5</v>
      </c>
    </row>
    <row r="263" spans="2:3" ht="15.75" customHeight="1">
      <c r="B263" s="355">
        <v>237</v>
      </c>
      <c r="C263" s="355">
        <v>3187.5</v>
      </c>
    </row>
    <row r="264" spans="2:3" ht="15.75" customHeight="1">
      <c r="B264" s="355">
        <v>238</v>
      </c>
      <c r="C264" s="355">
        <v>3187.5</v>
      </c>
    </row>
    <row r="265" spans="2:3" ht="15.75" customHeight="1">
      <c r="B265" s="355">
        <v>239</v>
      </c>
      <c r="C265" s="355">
        <v>3187.5</v>
      </c>
    </row>
    <row r="266" spans="2:3" ht="15.75" customHeight="1">
      <c r="B266" s="355">
        <v>240</v>
      </c>
      <c r="C266" s="355">
        <v>4250</v>
      </c>
    </row>
    <row r="267" spans="2:3" ht="15.75" customHeight="1">
      <c r="B267" s="355">
        <v>241</v>
      </c>
      <c r="C267" s="355">
        <v>4250</v>
      </c>
    </row>
    <row r="268" spans="2:3" ht="15.75" customHeight="1">
      <c r="B268" s="355">
        <v>242</v>
      </c>
      <c r="C268" s="355">
        <v>4250</v>
      </c>
    </row>
    <row r="269" spans="2:3" ht="15.75" customHeight="1">
      <c r="B269" s="355">
        <v>243</v>
      </c>
      <c r="C269" s="355">
        <v>4250</v>
      </c>
    </row>
    <row r="270" spans="2:3" ht="15.75" customHeight="1">
      <c r="B270" s="355">
        <v>244</v>
      </c>
      <c r="C270" s="355">
        <v>4250</v>
      </c>
    </row>
    <row r="271" spans="2:3" ht="15.75" customHeight="1">
      <c r="B271" s="355">
        <v>245</v>
      </c>
      <c r="C271" s="355">
        <v>4250</v>
      </c>
    </row>
    <row r="272" spans="2:3" ht="15.75" customHeight="1">
      <c r="B272" s="355">
        <v>246</v>
      </c>
      <c r="C272" s="355">
        <v>4250</v>
      </c>
    </row>
    <row r="273" spans="2:3" ht="15.75" customHeight="1">
      <c r="B273" s="355">
        <v>247</v>
      </c>
      <c r="C273" s="355">
        <v>4250</v>
      </c>
    </row>
    <row r="274" spans="2:3" ht="15.75" customHeight="1">
      <c r="B274" s="355">
        <v>248</v>
      </c>
      <c r="C274" s="355">
        <v>4250</v>
      </c>
    </row>
    <row r="275" spans="2:3" ht="15.75" customHeight="1">
      <c r="B275" s="355">
        <v>249</v>
      </c>
      <c r="C275" s="355">
        <v>4250</v>
      </c>
    </row>
    <row r="276" spans="2:3" ht="15.75" customHeight="1">
      <c r="B276" s="355">
        <v>250</v>
      </c>
      <c r="C276" s="355">
        <v>4250</v>
      </c>
    </row>
    <row r="277" spans="2:3" ht="15.75" customHeight="1">
      <c r="B277" s="355">
        <v>251</v>
      </c>
      <c r="C277" s="355">
        <v>4250</v>
      </c>
    </row>
    <row r="278" spans="2:3" ht="15.75" customHeight="1">
      <c r="B278" s="355">
        <v>252</v>
      </c>
      <c r="C278" s="355">
        <v>4250</v>
      </c>
    </row>
    <row r="279" spans="2:3" ht="15.75" customHeight="1">
      <c r="B279" s="355">
        <v>253</v>
      </c>
      <c r="C279" s="355">
        <v>4250</v>
      </c>
    </row>
    <row r="280" spans="2:3" ht="15.75" customHeight="1">
      <c r="B280" s="355">
        <v>254</v>
      </c>
      <c r="C280" s="355">
        <v>4250</v>
      </c>
    </row>
    <row r="281" spans="2:3" ht="15.75" customHeight="1">
      <c r="B281" s="355">
        <v>255</v>
      </c>
      <c r="C281" s="355">
        <v>4250</v>
      </c>
    </row>
    <row r="282" spans="2:3" ht="15.75" customHeight="1">
      <c r="B282" s="355">
        <v>256</v>
      </c>
      <c r="C282" s="355">
        <v>4250</v>
      </c>
    </row>
    <row r="283" spans="2:3" ht="15.75" customHeight="1">
      <c r="B283" s="355">
        <v>257</v>
      </c>
      <c r="C283" s="355">
        <v>4250</v>
      </c>
    </row>
    <row r="284" spans="2:3" ht="15.75" customHeight="1">
      <c r="B284" s="355">
        <v>258</v>
      </c>
      <c r="C284" s="355">
        <v>4250</v>
      </c>
    </row>
    <row r="285" spans="2:3" ht="15.75" customHeight="1">
      <c r="B285" s="355">
        <v>259</v>
      </c>
      <c r="C285" s="355">
        <v>4250</v>
      </c>
    </row>
    <row r="286" spans="2:3" ht="15.75" customHeight="1">
      <c r="B286" s="355">
        <v>260</v>
      </c>
      <c r="C286" s="355">
        <v>4250</v>
      </c>
    </row>
    <row r="287" spans="2:3" ht="15.75" customHeight="1">
      <c r="B287" s="355">
        <v>261</v>
      </c>
      <c r="C287" s="355">
        <v>4250</v>
      </c>
    </row>
    <row r="288" spans="2:3" ht="15.75" customHeight="1">
      <c r="B288" s="355">
        <v>262</v>
      </c>
      <c r="C288" s="355">
        <v>4250</v>
      </c>
    </row>
    <row r="289" spans="2:3" ht="15.75" customHeight="1">
      <c r="B289" s="355">
        <v>263</v>
      </c>
      <c r="C289" s="355">
        <v>4250</v>
      </c>
    </row>
    <row r="290" spans="2:3" ht="15.75" customHeight="1">
      <c r="B290" s="355">
        <v>264</v>
      </c>
      <c r="C290" s="355">
        <v>4250</v>
      </c>
    </row>
    <row r="291" spans="2:3" ht="15.75" customHeight="1">
      <c r="B291" s="355">
        <v>265</v>
      </c>
      <c r="C291" s="355">
        <v>4250</v>
      </c>
    </row>
    <row r="292" spans="2:3" ht="15.75" customHeight="1">
      <c r="B292" s="355">
        <v>266</v>
      </c>
      <c r="C292" s="355">
        <v>4250</v>
      </c>
    </row>
    <row r="293" spans="2:3" ht="15.75" customHeight="1">
      <c r="B293" s="355">
        <v>267</v>
      </c>
      <c r="C293" s="355">
        <v>4250</v>
      </c>
    </row>
    <row r="294" spans="2:3" ht="15.75" customHeight="1">
      <c r="B294" s="355">
        <v>268</v>
      </c>
      <c r="C294" s="355">
        <v>4250</v>
      </c>
    </row>
    <row r="295" spans="2:3" ht="15.75" customHeight="1">
      <c r="B295" s="355">
        <v>269</v>
      </c>
      <c r="C295" s="355">
        <v>4250</v>
      </c>
    </row>
    <row r="296" spans="2:3" ht="15.75" customHeight="1">
      <c r="B296" s="355">
        <v>270</v>
      </c>
      <c r="C296" s="355">
        <v>5312.5</v>
      </c>
    </row>
    <row r="297" spans="2:3" ht="15.75" customHeight="1">
      <c r="B297" s="355">
        <v>271</v>
      </c>
      <c r="C297" s="355">
        <v>5312.5</v>
      </c>
    </row>
    <row r="298" spans="2:3" ht="15.75" customHeight="1">
      <c r="B298" s="355">
        <v>272</v>
      </c>
      <c r="C298" s="355">
        <v>5312.5</v>
      </c>
    </row>
    <row r="299" spans="2:3" ht="15.75" customHeight="1">
      <c r="B299" s="355">
        <v>273</v>
      </c>
      <c r="C299" s="355">
        <v>5312.5</v>
      </c>
    </row>
    <row r="300" spans="2:3" ht="15.75" customHeight="1">
      <c r="B300" s="355">
        <v>274</v>
      </c>
      <c r="C300" s="355">
        <v>5312.5</v>
      </c>
    </row>
    <row r="301" spans="2:3" ht="15.75" customHeight="1">
      <c r="B301" s="355">
        <v>275</v>
      </c>
      <c r="C301" s="355">
        <v>5312.5</v>
      </c>
    </row>
    <row r="302" spans="2:3" ht="15.75" customHeight="1">
      <c r="B302" s="355">
        <v>276</v>
      </c>
      <c r="C302" s="355">
        <v>5312.5</v>
      </c>
    </row>
    <row r="303" spans="2:3" ht="15.75" customHeight="1">
      <c r="B303" s="355">
        <v>277</v>
      </c>
      <c r="C303" s="355">
        <v>5312.5</v>
      </c>
    </row>
    <row r="304" spans="2:3" ht="15.75" customHeight="1">
      <c r="B304" s="355">
        <v>278</v>
      </c>
      <c r="C304" s="355">
        <v>5312.5</v>
      </c>
    </row>
    <row r="305" spans="2:3" ht="15.75" customHeight="1">
      <c r="B305" s="355">
        <v>279</v>
      </c>
      <c r="C305" s="355">
        <v>5312.5</v>
      </c>
    </row>
    <row r="306" spans="2:3" ht="15.75" customHeight="1">
      <c r="B306" s="355">
        <v>280</v>
      </c>
      <c r="C306" s="355">
        <v>5312.5</v>
      </c>
    </row>
    <row r="307" spans="2:3" ht="15.75" customHeight="1">
      <c r="B307" s="355">
        <v>281</v>
      </c>
      <c r="C307" s="355">
        <v>5312.5</v>
      </c>
    </row>
    <row r="308" spans="2:3" ht="15.75" customHeight="1">
      <c r="B308" s="355">
        <v>282</v>
      </c>
      <c r="C308" s="355">
        <v>5312.5</v>
      </c>
    </row>
    <row r="309" spans="2:3" ht="15.75" customHeight="1">
      <c r="B309" s="355">
        <v>283</v>
      </c>
      <c r="C309" s="355">
        <v>5312.5</v>
      </c>
    </row>
    <row r="310" spans="2:3" ht="15.75" customHeight="1">
      <c r="B310" s="355">
        <v>284</v>
      </c>
      <c r="C310" s="355">
        <v>5312.5</v>
      </c>
    </row>
    <row r="311" spans="2:3" ht="15.75" customHeight="1">
      <c r="B311" s="355">
        <v>285</v>
      </c>
      <c r="C311" s="355">
        <v>5312.5</v>
      </c>
    </row>
    <row r="312" spans="2:3" ht="15.75" customHeight="1">
      <c r="B312" s="355">
        <v>286</v>
      </c>
      <c r="C312" s="355">
        <v>5312.5</v>
      </c>
    </row>
    <row r="313" spans="2:3" ht="15.75" customHeight="1">
      <c r="B313" s="355">
        <v>287</v>
      </c>
      <c r="C313" s="355">
        <v>5312.5</v>
      </c>
    </row>
    <row r="314" spans="2:3" ht="15.75" customHeight="1">
      <c r="B314" s="355">
        <v>288</v>
      </c>
      <c r="C314" s="355">
        <v>5312.5</v>
      </c>
    </row>
    <row r="315" spans="2:3" ht="15.75" customHeight="1">
      <c r="B315" s="355">
        <v>289</v>
      </c>
      <c r="C315" s="355">
        <v>5312.5</v>
      </c>
    </row>
    <row r="316" spans="2:3" ht="15.75" customHeight="1">
      <c r="B316" s="355">
        <v>290</v>
      </c>
      <c r="C316" s="355">
        <v>5312.5</v>
      </c>
    </row>
    <row r="317" spans="2:3" ht="15.75" customHeight="1">
      <c r="B317" s="355">
        <v>291</v>
      </c>
      <c r="C317" s="355">
        <v>5312.5</v>
      </c>
    </row>
    <row r="318" spans="2:3" ht="15.75" customHeight="1">
      <c r="B318" s="355">
        <v>292</v>
      </c>
      <c r="C318" s="355">
        <v>5312.5</v>
      </c>
    </row>
    <row r="319" spans="2:3" ht="15.75" customHeight="1">
      <c r="B319" s="355">
        <v>293</v>
      </c>
      <c r="C319" s="355">
        <v>5312.5</v>
      </c>
    </row>
    <row r="320" spans="2:3" ht="15.75" customHeight="1">
      <c r="B320" s="355">
        <v>294</v>
      </c>
      <c r="C320" s="355">
        <v>5312.5</v>
      </c>
    </row>
    <row r="321" spans="2:3" ht="15.75" customHeight="1">
      <c r="B321" s="355">
        <v>295</v>
      </c>
      <c r="C321" s="355">
        <v>5312.5</v>
      </c>
    </row>
    <row r="322" spans="2:3" ht="15.75" customHeight="1">
      <c r="B322" s="355">
        <v>296</v>
      </c>
      <c r="C322" s="355">
        <v>5312.5</v>
      </c>
    </row>
    <row r="323" spans="2:3" ht="15.75" customHeight="1">
      <c r="B323" s="355">
        <v>297</v>
      </c>
      <c r="C323" s="355">
        <v>5312.5</v>
      </c>
    </row>
    <row r="324" spans="2:3" ht="15.75" customHeight="1">
      <c r="B324" s="355">
        <v>298</v>
      </c>
      <c r="C324" s="355">
        <v>5312.5</v>
      </c>
    </row>
    <row r="325" spans="2:3" ht="15.75" customHeight="1">
      <c r="B325" s="355">
        <v>299</v>
      </c>
      <c r="C325" s="355">
        <v>5312.5</v>
      </c>
    </row>
    <row r="326" spans="2:3" ht="15.75" customHeight="1">
      <c r="B326" s="355">
        <v>300</v>
      </c>
      <c r="C326" s="355">
        <v>6375</v>
      </c>
    </row>
    <row r="327" spans="2:3" ht="15.75" customHeight="1">
      <c r="B327" s="355">
        <v>301</v>
      </c>
      <c r="C327" s="355">
        <v>6375</v>
      </c>
    </row>
    <row r="328" spans="2:3" ht="15.75" customHeight="1">
      <c r="B328" s="355">
        <v>302</v>
      </c>
      <c r="C328" s="355">
        <v>6375</v>
      </c>
    </row>
    <row r="329" spans="2:3" ht="15.75" customHeight="1">
      <c r="B329" s="355">
        <v>303</v>
      </c>
      <c r="C329" s="355">
        <v>6375</v>
      </c>
    </row>
    <row r="330" spans="2:3" ht="15.75" customHeight="1">
      <c r="B330" s="355">
        <v>304</v>
      </c>
      <c r="C330" s="355">
        <v>6375</v>
      </c>
    </row>
    <row r="331" spans="2:3" ht="15.75" customHeight="1">
      <c r="B331" s="355">
        <v>305</v>
      </c>
      <c r="C331" s="355">
        <v>6375</v>
      </c>
    </row>
    <row r="332" spans="2:3" ht="15.75" customHeight="1">
      <c r="B332" s="355">
        <v>306</v>
      </c>
      <c r="C332" s="355">
        <v>6375</v>
      </c>
    </row>
    <row r="333" spans="2:3" ht="15.75" customHeight="1">
      <c r="B333" s="355">
        <v>307</v>
      </c>
      <c r="C333" s="355">
        <v>6375</v>
      </c>
    </row>
    <row r="334" spans="2:3" ht="15.75" customHeight="1">
      <c r="B334" s="355">
        <v>308</v>
      </c>
      <c r="C334" s="355">
        <v>6375</v>
      </c>
    </row>
    <row r="335" spans="2:3" ht="15.75" customHeight="1">
      <c r="B335" s="355">
        <v>309</v>
      </c>
      <c r="C335" s="355">
        <v>6375</v>
      </c>
    </row>
    <row r="336" spans="2:3" ht="15.75" customHeight="1">
      <c r="B336" s="355">
        <v>310</v>
      </c>
      <c r="C336" s="355">
        <v>6375</v>
      </c>
    </row>
    <row r="337" spans="2:3" ht="15.75" customHeight="1">
      <c r="B337" s="355">
        <v>311</v>
      </c>
      <c r="C337" s="355">
        <v>6375</v>
      </c>
    </row>
    <row r="338" spans="2:3" ht="15.75" customHeight="1">
      <c r="B338" s="355">
        <v>312</v>
      </c>
      <c r="C338" s="355">
        <v>6375</v>
      </c>
    </row>
    <row r="339" spans="2:3" ht="15.75" customHeight="1">
      <c r="B339" s="355">
        <v>313</v>
      </c>
      <c r="C339" s="355">
        <v>6375</v>
      </c>
    </row>
    <row r="340" spans="2:3" ht="15.75" customHeight="1">
      <c r="B340" s="355">
        <v>314</v>
      </c>
      <c r="C340" s="355">
        <v>6375</v>
      </c>
    </row>
    <row r="341" spans="2:3" ht="15.75" customHeight="1">
      <c r="B341" s="355">
        <v>315</v>
      </c>
      <c r="C341" s="355">
        <v>6375</v>
      </c>
    </row>
    <row r="342" spans="2:3" ht="15.75" customHeight="1">
      <c r="B342" s="355">
        <v>316</v>
      </c>
      <c r="C342" s="355">
        <v>6375</v>
      </c>
    </row>
    <row r="343" spans="2:3" ht="15.75" customHeight="1">
      <c r="B343" s="355">
        <v>317</v>
      </c>
      <c r="C343" s="355">
        <v>6375</v>
      </c>
    </row>
    <row r="344" spans="2:3" ht="15.75" customHeight="1">
      <c r="B344" s="355">
        <v>318</v>
      </c>
      <c r="C344" s="355">
        <v>6375</v>
      </c>
    </row>
    <row r="345" spans="2:3" ht="15.75" customHeight="1">
      <c r="B345" s="355">
        <v>319</v>
      </c>
      <c r="C345" s="355">
        <v>6375</v>
      </c>
    </row>
    <row r="346" spans="2:3" ht="15.75" customHeight="1">
      <c r="B346" s="355">
        <v>320</v>
      </c>
      <c r="C346" s="355">
        <v>6375</v>
      </c>
    </row>
    <row r="347" spans="2:3" ht="15.75" customHeight="1">
      <c r="B347" s="355">
        <v>321</v>
      </c>
      <c r="C347" s="355">
        <v>6375</v>
      </c>
    </row>
    <row r="348" spans="2:3" ht="15.75" customHeight="1">
      <c r="B348" s="355">
        <v>322</v>
      </c>
      <c r="C348" s="355">
        <v>6375</v>
      </c>
    </row>
    <row r="349" spans="2:3" ht="15.75" customHeight="1">
      <c r="B349" s="355">
        <v>323</v>
      </c>
      <c r="C349" s="355">
        <v>6375</v>
      </c>
    </row>
    <row r="350" spans="2:3" ht="15.75" customHeight="1">
      <c r="B350" s="355">
        <v>324</v>
      </c>
      <c r="C350" s="355">
        <v>6375</v>
      </c>
    </row>
    <row r="351" spans="2:3" ht="15.75" customHeight="1">
      <c r="B351" s="355">
        <v>325</v>
      </c>
      <c r="C351" s="355">
        <v>6375</v>
      </c>
    </row>
    <row r="352" spans="2:3" ht="15.75" customHeight="1">
      <c r="B352" s="355">
        <v>326</v>
      </c>
      <c r="C352" s="355">
        <v>6375</v>
      </c>
    </row>
    <row r="353" spans="2:3" ht="15.75" customHeight="1">
      <c r="B353" s="355">
        <v>327</v>
      </c>
      <c r="C353" s="355">
        <v>6375</v>
      </c>
    </row>
    <row r="354" spans="2:3" ht="15.75" customHeight="1">
      <c r="B354" s="355">
        <v>328</v>
      </c>
      <c r="C354" s="355">
        <v>6375</v>
      </c>
    </row>
    <row r="355" spans="2:3" ht="15.75" customHeight="1">
      <c r="B355" s="355">
        <v>329</v>
      </c>
      <c r="C355" s="355">
        <v>6375</v>
      </c>
    </row>
    <row r="356" spans="2:3" ht="15.75" customHeight="1">
      <c r="B356" s="355">
        <v>330</v>
      </c>
      <c r="C356" s="355">
        <v>7437.5</v>
      </c>
    </row>
    <row r="357" spans="2:3" ht="15.75" customHeight="1">
      <c r="B357" s="355">
        <v>331</v>
      </c>
      <c r="C357" s="355">
        <v>7437.5</v>
      </c>
    </row>
    <row r="358" spans="2:3" ht="15.75" customHeight="1">
      <c r="B358" s="355">
        <v>332</v>
      </c>
      <c r="C358" s="355">
        <v>7437.5</v>
      </c>
    </row>
    <row r="359" spans="2:3" ht="15.75" customHeight="1">
      <c r="B359" s="355">
        <v>333</v>
      </c>
      <c r="C359" s="355">
        <v>7437.5</v>
      </c>
    </row>
    <row r="360" spans="2:3" ht="15.75" customHeight="1">
      <c r="B360" s="355">
        <v>334</v>
      </c>
      <c r="C360" s="355">
        <v>7437.5</v>
      </c>
    </row>
    <row r="361" spans="2:3" ht="15.75" customHeight="1">
      <c r="B361" s="355">
        <v>335</v>
      </c>
      <c r="C361" s="355">
        <v>7437.5</v>
      </c>
    </row>
    <row r="362" spans="2:3" ht="15.75" customHeight="1">
      <c r="B362" s="355">
        <v>336</v>
      </c>
      <c r="C362" s="355">
        <v>7437.5</v>
      </c>
    </row>
    <row r="363" spans="2:3" ht="15.75" customHeight="1">
      <c r="B363" s="355">
        <v>337</v>
      </c>
      <c r="C363" s="355">
        <v>7437.5</v>
      </c>
    </row>
    <row r="364" spans="2:3" ht="15.75" customHeight="1">
      <c r="B364" s="355">
        <v>338</v>
      </c>
      <c r="C364" s="355">
        <v>7437.5</v>
      </c>
    </row>
    <row r="365" spans="2:3" ht="15.75" customHeight="1">
      <c r="B365" s="355">
        <v>339</v>
      </c>
      <c r="C365" s="355">
        <v>7437.5</v>
      </c>
    </row>
    <row r="366" spans="2:3" ht="15.75" customHeight="1">
      <c r="B366" s="355">
        <v>340</v>
      </c>
      <c r="C366" s="355">
        <v>7437.5</v>
      </c>
    </row>
    <row r="367" spans="2:3" ht="15.75" customHeight="1">
      <c r="B367" s="355">
        <v>341</v>
      </c>
      <c r="C367" s="355">
        <v>7437.5</v>
      </c>
    </row>
    <row r="368" spans="2:3" ht="15.75" customHeight="1">
      <c r="B368" s="355">
        <v>342</v>
      </c>
      <c r="C368" s="355">
        <v>7437.5</v>
      </c>
    </row>
    <row r="369" spans="2:3" ht="15.75" customHeight="1">
      <c r="B369" s="355">
        <v>343</v>
      </c>
      <c r="C369" s="355">
        <v>7437.5</v>
      </c>
    </row>
    <row r="370" spans="2:3" ht="15.75" customHeight="1">
      <c r="B370" s="355">
        <v>344</v>
      </c>
      <c r="C370" s="355">
        <v>7437.5</v>
      </c>
    </row>
    <row r="371" spans="2:3" ht="15.75" customHeight="1">
      <c r="B371" s="355">
        <v>345</v>
      </c>
      <c r="C371" s="355">
        <v>7437.5</v>
      </c>
    </row>
    <row r="372" spans="2:3" ht="15.75" customHeight="1">
      <c r="B372" s="355">
        <v>346</v>
      </c>
      <c r="C372" s="355">
        <v>7437.5</v>
      </c>
    </row>
    <row r="373" spans="2:3" ht="15.75" customHeight="1">
      <c r="B373" s="355">
        <v>347</v>
      </c>
      <c r="C373" s="355">
        <v>7437.5</v>
      </c>
    </row>
    <row r="374" spans="2:3" ht="15.75" customHeight="1">
      <c r="B374" s="355">
        <v>348</v>
      </c>
      <c r="C374" s="355">
        <v>7437.5</v>
      </c>
    </row>
    <row r="375" spans="2:3" ht="15.75" customHeight="1">
      <c r="B375" s="355">
        <v>349</v>
      </c>
      <c r="C375" s="355">
        <v>7437.5</v>
      </c>
    </row>
    <row r="376" spans="2:3" ht="15.75" customHeight="1">
      <c r="B376" s="355">
        <v>350</v>
      </c>
      <c r="C376" s="355">
        <v>7437.5</v>
      </c>
    </row>
    <row r="377" spans="2:3" ht="15.75" customHeight="1">
      <c r="B377" s="355">
        <v>351</v>
      </c>
      <c r="C377" s="355">
        <v>7437.5</v>
      </c>
    </row>
    <row r="378" spans="2:3" ht="15.75" customHeight="1">
      <c r="B378" s="355">
        <v>352</v>
      </c>
      <c r="C378" s="355">
        <v>7437.5</v>
      </c>
    </row>
    <row r="379" spans="2:3" ht="15.75" customHeight="1">
      <c r="B379" s="355">
        <v>353</v>
      </c>
      <c r="C379" s="355">
        <v>7437.5</v>
      </c>
    </row>
    <row r="380" spans="2:3" ht="15.75" customHeight="1">
      <c r="B380" s="355">
        <v>354</v>
      </c>
      <c r="C380" s="355">
        <v>7437.5</v>
      </c>
    </row>
    <row r="381" spans="2:3" ht="15.75" customHeight="1">
      <c r="B381" s="355">
        <v>355</v>
      </c>
      <c r="C381" s="355">
        <v>7437.5</v>
      </c>
    </row>
    <row r="382" spans="2:3" ht="15.75" customHeight="1">
      <c r="B382" s="355">
        <v>356</v>
      </c>
      <c r="C382" s="355">
        <v>7437.5</v>
      </c>
    </row>
    <row r="383" spans="2:3" ht="15.75" customHeight="1">
      <c r="B383" s="355">
        <v>357</v>
      </c>
      <c r="C383" s="355">
        <v>7437.5</v>
      </c>
    </row>
    <row r="384" spans="2:3" ht="15.75" customHeight="1">
      <c r="B384" s="355">
        <v>358</v>
      </c>
      <c r="C384" s="355">
        <v>7437.5</v>
      </c>
    </row>
    <row r="385" spans="2:3" ht="15.75" customHeight="1">
      <c r="B385" s="355">
        <v>359</v>
      </c>
      <c r="C385" s="355">
        <v>7437.5</v>
      </c>
    </row>
    <row r="386" spans="2:3" ht="15.75" customHeight="1">
      <c r="B386" s="355">
        <v>360</v>
      </c>
      <c r="C386" s="355">
        <v>7968.75</v>
      </c>
    </row>
    <row r="387" spans="2:3" ht="15.75" customHeight="1">
      <c r="B387" s="355">
        <v>361</v>
      </c>
      <c r="C387" s="355">
        <v>7968.75</v>
      </c>
    </row>
    <row r="388" spans="2:3" ht="15.75" customHeight="1">
      <c r="B388" s="355">
        <v>362</v>
      </c>
      <c r="C388" s="355">
        <v>7968.75</v>
      </c>
    </row>
    <row r="389" spans="2:3" ht="15.75" customHeight="1">
      <c r="B389" s="355">
        <v>363</v>
      </c>
      <c r="C389" s="355">
        <v>7968.75</v>
      </c>
    </row>
    <row r="390" spans="2:3" ht="15.75" customHeight="1">
      <c r="B390" s="355">
        <v>364</v>
      </c>
      <c r="C390" s="355">
        <v>7968.75</v>
      </c>
    </row>
    <row r="391" spans="2:3" ht="15.75" customHeight="1">
      <c r="B391" s="355">
        <v>365</v>
      </c>
      <c r="C391" s="355">
        <v>7968.75</v>
      </c>
    </row>
    <row r="392" spans="2:3" ht="15.75" customHeight="1">
      <c r="B392" s="355">
        <v>366</v>
      </c>
      <c r="C392" s="355">
        <v>7968.75</v>
      </c>
    </row>
    <row r="393" spans="2:3" ht="15.75" customHeight="1">
      <c r="B393" s="355">
        <v>367</v>
      </c>
      <c r="C393" s="355">
        <v>7968.75</v>
      </c>
    </row>
    <row r="394" spans="2:3" ht="15.75" customHeight="1">
      <c r="B394" s="355">
        <v>368</v>
      </c>
      <c r="C394" s="355">
        <v>7968.75</v>
      </c>
    </row>
    <row r="395" spans="2:3" ht="15.75" customHeight="1">
      <c r="B395" s="355">
        <v>369</v>
      </c>
      <c r="C395" s="355">
        <v>7968.75</v>
      </c>
    </row>
    <row r="396" spans="2:3" ht="15.75" customHeight="1">
      <c r="B396" s="355">
        <v>370</v>
      </c>
      <c r="C396" s="355">
        <v>7968.75</v>
      </c>
    </row>
    <row r="397" spans="2:3" ht="15.75" customHeight="1">
      <c r="B397" s="355">
        <v>371</v>
      </c>
      <c r="C397" s="355">
        <v>7968.75</v>
      </c>
    </row>
    <row r="398" spans="2:3" ht="15.75" customHeight="1">
      <c r="B398" s="355">
        <v>372</v>
      </c>
      <c r="C398" s="355">
        <v>7968.75</v>
      </c>
    </row>
    <row r="399" spans="2:3" ht="15.75" customHeight="1">
      <c r="B399" s="355">
        <v>373</v>
      </c>
      <c r="C399" s="355">
        <v>7968.75</v>
      </c>
    </row>
    <row r="400" spans="2:3" ht="15.75" customHeight="1">
      <c r="B400" s="355">
        <v>374</v>
      </c>
      <c r="C400" s="355">
        <v>7968.75</v>
      </c>
    </row>
    <row r="401" spans="2:3" ht="15.75" customHeight="1">
      <c r="B401" s="355">
        <v>375</v>
      </c>
      <c r="C401" s="355">
        <v>7968.75</v>
      </c>
    </row>
    <row r="402" spans="2:3" ht="15.75" customHeight="1">
      <c r="B402" s="355">
        <v>376</v>
      </c>
      <c r="C402" s="355">
        <v>7968.75</v>
      </c>
    </row>
    <row r="403" spans="2:3" ht="15.75" customHeight="1">
      <c r="B403" s="355">
        <v>377</v>
      </c>
      <c r="C403" s="355">
        <v>7968.75</v>
      </c>
    </row>
    <row r="404" spans="2:3" ht="15.75" customHeight="1">
      <c r="B404" s="355">
        <v>378</v>
      </c>
      <c r="C404" s="355">
        <v>7968.75</v>
      </c>
    </row>
    <row r="405" spans="2:3" ht="15.75" customHeight="1">
      <c r="B405" s="355">
        <v>379</v>
      </c>
      <c r="C405" s="355">
        <v>7968.75</v>
      </c>
    </row>
    <row r="406" spans="2:3" ht="15.75" customHeight="1">
      <c r="B406" s="355">
        <v>380</v>
      </c>
      <c r="C406" s="355">
        <v>7968.75</v>
      </c>
    </row>
    <row r="407" spans="2:3" ht="15.75" customHeight="1">
      <c r="B407" s="355">
        <v>381</v>
      </c>
      <c r="C407" s="355">
        <v>7968.75</v>
      </c>
    </row>
    <row r="408" spans="2:3" ht="15.75" customHeight="1">
      <c r="B408" s="355">
        <v>382</v>
      </c>
      <c r="C408" s="355">
        <v>7968.75</v>
      </c>
    </row>
    <row r="409" spans="2:3" ht="15.75" customHeight="1">
      <c r="B409" s="355">
        <v>383</v>
      </c>
      <c r="C409" s="355">
        <v>7968.75</v>
      </c>
    </row>
    <row r="410" spans="2:3" ht="15.75" customHeight="1">
      <c r="B410" s="355">
        <v>384</v>
      </c>
      <c r="C410" s="355">
        <v>7968.75</v>
      </c>
    </row>
    <row r="411" spans="2:3" ht="15.75" customHeight="1">
      <c r="B411" s="355">
        <v>385</v>
      </c>
      <c r="C411" s="355">
        <v>7968.75</v>
      </c>
    </row>
    <row r="412" spans="2:3" ht="15.75" customHeight="1">
      <c r="B412" s="355">
        <v>386</v>
      </c>
      <c r="C412" s="355">
        <v>7968.75</v>
      </c>
    </row>
    <row r="413" spans="2:3" ht="15.75" customHeight="1">
      <c r="B413" s="355">
        <v>387</v>
      </c>
      <c r="C413" s="355">
        <v>7968.75</v>
      </c>
    </row>
    <row r="414" spans="2:3" ht="15.75" customHeight="1">
      <c r="B414" s="355">
        <v>388</v>
      </c>
      <c r="C414" s="355">
        <v>7968.75</v>
      </c>
    </row>
    <row r="415" spans="2:3" ht="15.75" customHeight="1">
      <c r="B415" s="355">
        <v>389</v>
      </c>
      <c r="C415" s="355">
        <v>7968.75</v>
      </c>
    </row>
    <row r="416" spans="2:3" ht="15.75" customHeight="1">
      <c r="B416" s="355">
        <v>390</v>
      </c>
      <c r="C416" s="355">
        <v>9031.25</v>
      </c>
    </row>
    <row r="417" spans="2:3" ht="15.75" customHeight="1">
      <c r="B417" s="355">
        <v>391</v>
      </c>
      <c r="C417" s="355">
        <v>9031.25</v>
      </c>
    </row>
    <row r="418" spans="2:3" ht="15.75" customHeight="1">
      <c r="B418" s="355">
        <v>392</v>
      </c>
      <c r="C418" s="355">
        <v>9031.25</v>
      </c>
    </row>
    <row r="419" spans="2:3" ht="15.75" customHeight="1">
      <c r="B419" s="355">
        <v>393</v>
      </c>
      <c r="C419" s="355">
        <v>9031.25</v>
      </c>
    </row>
    <row r="420" spans="2:3" ht="15.75" customHeight="1">
      <c r="B420" s="355">
        <v>394</v>
      </c>
      <c r="C420" s="355">
        <v>9031.25</v>
      </c>
    </row>
    <row r="421" spans="2:3" ht="15.75" customHeight="1">
      <c r="B421" s="355">
        <v>395</v>
      </c>
      <c r="C421" s="355">
        <v>9031.25</v>
      </c>
    </row>
    <row r="422" spans="2:3" ht="15.75" customHeight="1">
      <c r="B422" s="355">
        <v>396</v>
      </c>
      <c r="C422" s="355">
        <v>9031.25</v>
      </c>
    </row>
    <row r="423" spans="2:3" ht="15.75" customHeight="1">
      <c r="B423" s="355">
        <v>397</v>
      </c>
      <c r="C423" s="355">
        <v>9031.25</v>
      </c>
    </row>
    <row r="424" spans="2:3" ht="15.75" customHeight="1">
      <c r="B424" s="355">
        <v>398</v>
      </c>
      <c r="C424" s="355">
        <v>9031.25</v>
      </c>
    </row>
    <row r="425" spans="2:3" ht="15.75" customHeight="1">
      <c r="B425" s="355">
        <v>399</v>
      </c>
      <c r="C425" s="355">
        <v>9031.25</v>
      </c>
    </row>
    <row r="426" spans="2:3" ht="15.75" customHeight="1">
      <c r="B426" s="355">
        <v>400</v>
      </c>
      <c r="C426" s="355">
        <v>9031.25</v>
      </c>
    </row>
    <row r="427" spans="2:3" ht="15.75" customHeight="1">
      <c r="B427" s="355">
        <v>401</v>
      </c>
      <c r="C427" s="355">
        <v>9031.25</v>
      </c>
    </row>
    <row r="428" spans="2:3" ht="15.75" customHeight="1">
      <c r="B428" s="355">
        <v>402</v>
      </c>
      <c r="C428" s="355">
        <v>9031.25</v>
      </c>
    </row>
    <row r="429" spans="2:3" ht="15.75" customHeight="1">
      <c r="B429" s="355">
        <v>403</v>
      </c>
      <c r="C429" s="355">
        <v>9031.25</v>
      </c>
    </row>
    <row r="430" spans="2:3" ht="15.75" customHeight="1">
      <c r="B430" s="355">
        <v>404</v>
      </c>
      <c r="C430" s="355">
        <v>9031.25</v>
      </c>
    </row>
    <row r="431" spans="2:3" ht="15.75" customHeight="1">
      <c r="B431" s="355">
        <v>405</v>
      </c>
      <c r="C431" s="355">
        <v>9031.25</v>
      </c>
    </row>
    <row r="432" spans="2:3" ht="15.75" customHeight="1">
      <c r="B432" s="355">
        <v>406</v>
      </c>
      <c r="C432" s="355">
        <v>9031.25</v>
      </c>
    </row>
    <row r="433" spans="2:3" ht="15.75" customHeight="1">
      <c r="B433" s="355">
        <v>407</v>
      </c>
      <c r="C433" s="355">
        <v>9031.25</v>
      </c>
    </row>
    <row r="434" spans="2:3" ht="15.75" customHeight="1">
      <c r="B434" s="355">
        <v>408</v>
      </c>
      <c r="C434" s="355">
        <v>9031.25</v>
      </c>
    </row>
    <row r="435" spans="2:3" ht="15.75" customHeight="1">
      <c r="B435" s="355">
        <v>409</v>
      </c>
      <c r="C435" s="355">
        <v>9031.25</v>
      </c>
    </row>
    <row r="436" spans="2:3" ht="15.75" customHeight="1">
      <c r="B436" s="355">
        <v>410</v>
      </c>
      <c r="C436" s="355">
        <v>9031.25</v>
      </c>
    </row>
    <row r="437" spans="2:3" ht="15.75" customHeight="1">
      <c r="B437" s="355">
        <v>411</v>
      </c>
      <c r="C437" s="355">
        <v>9031.25</v>
      </c>
    </row>
    <row r="438" spans="2:3" ht="15.75" customHeight="1">
      <c r="B438" s="355">
        <v>412</v>
      </c>
      <c r="C438" s="355">
        <v>9031.25</v>
      </c>
    </row>
    <row r="439" spans="2:3" ht="15.75" customHeight="1">
      <c r="B439" s="355">
        <v>413</v>
      </c>
      <c r="C439" s="355">
        <v>9031.25</v>
      </c>
    </row>
    <row r="440" spans="2:3" ht="15.75" customHeight="1">
      <c r="B440" s="355">
        <v>414</v>
      </c>
      <c r="C440" s="355">
        <v>9031.25</v>
      </c>
    </row>
    <row r="441" spans="2:3" ht="15.75" customHeight="1">
      <c r="B441" s="355">
        <v>415</v>
      </c>
      <c r="C441" s="355">
        <v>9031.25</v>
      </c>
    </row>
    <row r="442" spans="2:3" ht="15.75" customHeight="1">
      <c r="B442" s="355">
        <v>416</v>
      </c>
      <c r="C442" s="355">
        <v>9031.25</v>
      </c>
    </row>
    <row r="443" spans="2:3" ht="15.75" customHeight="1">
      <c r="B443" s="355">
        <v>417</v>
      </c>
      <c r="C443" s="355">
        <v>9031.25</v>
      </c>
    </row>
    <row r="444" spans="2:3" ht="15.75" customHeight="1">
      <c r="B444" s="355">
        <v>418</v>
      </c>
      <c r="C444" s="355">
        <v>9031.25</v>
      </c>
    </row>
    <row r="445" spans="2:3" ht="15.75" customHeight="1">
      <c r="B445" s="355">
        <v>419</v>
      </c>
      <c r="C445" s="355">
        <v>9031.25</v>
      </c>
    </row>
    <row r="446" spans="2:3" ht="15.75" customHeight="1">
      <c r="B446" s="355">
        <v>420</v>
      </c>
      <c r="C446" s="355">
        <v>10625</v>
      </c>
    </row>
    <row r="447" spans="2:3" ht="15.75" customHeight="1">
      <c r="B447" s="355">
        <v>421</v>
      </c>
      <c r="C447" s="355">
        <v>10625</v>
      </c>
    </row>
    <row r="448" spans="2:3" ht="15.75" customHeight="1">
      <c r="B448" s="355">
        <v>422</v>
      </c>
      <c r="C448" s="355">
        <v>10625</v>
      </c>
    </row>
    <row r="449" spans="2:3" ht="15.75" customHeight="1">
      <c r="B449" s="355">
        <v>423</v>
      </c>
      <c r="C449" s="355">
        <v>10625</v>
      </c>
    </row>
    <row r="450" spans="2:3" ht="15.75" customHeight="1">
      <c r="B450" s="355">
        <v>424</v>
      </c>
      <c r="C450" s="355">
        <v>10625</v>
      </c>
    </row>
    <row r="451" spans="2:3" ht="15.75" customHeight="1">
      <c r="B451" s="355">
        <v>425</v>
      </c>
      <c r="C451" s="355">
        <v>10625</v>
      </c>
    </row>
    <row r="452" spans="2:3" ht="15.75" customHeight="1">
      <c r="B452" s="355">
        <v>426</v>
      </c>
      <c r="C452" s="355">
        <v>10625</v>
      </c>
    </row>
    <row r="453" spans="2:3" ht="15.75" customHeight="1">
      <c r="B453" s="355">
        <v>427</v>
      </c>
      <c r="C453" s="355">
        <v>10625</v>
      </c>
    </row>
    <row r="454" spans="2:3" ht="15.75" customHeight="1">
      <c r="B454" s="355">
        <v>428</v>
      </c>
      <c r="C454" s="355">
        <v>10625</v>
      </c>
    </row>
    <row r="455" spans="2:3" ht="15.75" customHeight="1">
      <c r="B455" s="355">
        <v>429</v>
      </c>
      <c r="C455" s="355">
        <v>10625</v>
      </c>
    </row>
    <row r="456" spans="2:3" ht="15.75" customHeight="1">
      <c r="B456" s="355">
        <v>430</v>
      </c>
      <c r="C456" s="355">
        <v>10625</v>
      </c>
    </row>
    <row r="457" spans="2:3" ht="15.75" customHeight="1">
      <c r="B457" s="355">
        <v>431</v>
      </c>
      <c r="C457" s="355">
        <v>10625</v>
      </c>
    </row>
    <row r="458" spans="2:3" ht="15.75" customHeight="1">
      <c r="B458" s="355">
        <v>432</v>
      </c>
      <c r="C458" s="355">
        <v>10625</v>
      </c>
    </row>
    <row r="459" spans="2:3" ht="15.75" customHeight="1">
      <c r="B459" s="355">
        <v>433</v>
      </c>
      <c r="C459" s="355">
        <v>10625</v>
      </c>
    </row>
    <row r="460" spans="2:3" ht="15.75" customHeight="1">
      <c r="B460" s="355">
        <v>434</v>
      </c>
      <c r="C460" s="355">
        <v>10625</v>
      </c>
    </row>
    <row r="461" spans="2:3" ht="15.75" customHeight="1">
      <c r="B461" s="355">
        <v>435</v>
      </c>
      <c r="C461" s="355">
        <v>10625</v>
      </c>
    </row>
    <row r="462" spans="2:3" ht="15.75" customHeight="1">
      <c r="B462" s="355">
        <v>436</v>
      </c>
      <c r="C462" s="355">
        <v>10625</v>
      </c>
    </row>
    <row r="463" spans="2:3" ht="15.75" customHeight="1">
      <c r="B463" s="355">
        <v>437</v>
      </c>
      <c r="C463" s="355">
        <v>10625</v>
      </c>
    </row>
    <row r="464" spans="2:3" ht="15.75" customHeight="1">
      <c r="B464" s="355">
        <v>438</v>
      </c>
      <c r="C464" s="355">
        <v>10625</v>
      </c>
    </row>
    <row r="465" spans="2:3" ht="15.75" customHeight="1">
      <c r="B465" s="355">
        <v>439</v>
      </c>
      <c r="C465" s="355">
        <v>10625</v>
      </c>
    </row>
    <row r="466" spans="2:3" ht="15.75" customHeight="1">
      <c r="B466" s="355">
        <v>440</v>
      </c>
      <c r="C466" s="355">
        <v>10625</v>
      </c>
    </row>
    <row r="467" spans="2:3" ht="15.75" customHeight="1">
      <c r="B467" s="355">
        <v>441</v>
      </c>
      <c r="C467" s="355">
        <v>10625</v>
      </c>
    </row>
    <row r="468" spans="2:3" ht="15.75" customHeight="1">
      <c r="B468" s="355">
        <v>442</v>
      </c>
      <c r="C468" s="355">
        <v>10625</v>
      </c>
    </row>
    <row r="469" spans="2:3" ht="15.75" customHeight="1">
      <c r="B469" s="355">
        <v>443</v>
      </c>
      <c r="C469" s="355">
        <v>10625</v>
      </c>
    </row>
    <row r="470" spans="2:3" ht="15.75" customHeight="1">
      <c r="B470" s="355">
        <v>444</v>
      </c>
      <c r="C470" s="355">
        <v>10625</v>
      </c>
    </row>
    <row r="471" spans="2:3" ht="15.75" customHeight="1">
      <c r="B471" s="355">
        <v>445</v>
      </c>
      <c r="C471" s="355">
        <v>10625</v>
      </c>
    </row>
    <row r="472" spans="2:3" ht="15.75" customHeight="1">
      <c r="B472" s="355">
        <v>446</v>
      </c>
      <c r="C472" s="355">
        <v>10625</v>
      </c>
    </row>
    <row r="473" spans="2:3" ht="15.75" customHeight="1">
      <c r="B473" s="355">
        <v>447</v>
      </c>
      <c r="C473" s="355">
        <v>10625</v>
      </c>
    </row>
    <row r="474" spans="2:3" ht="15.75" customHeight="1">
      <c r="B474" s="355">
        <v>448</v>
      </c>
      <c r="C474" s="355">
        <v>10625</v>
      </c>
    </row>
    <row r="475" spans="2:3" ht="15.75" customHeight="1">
      <c r="B475" s="355">
        <v>449</v>
      </c>
      <c r="C475" s="355">
        <v>10625</v>
      </c>
    </row>
    <row r="476" spans="2:3" ht="15.75" customHeight="1">
      <c r="B476" s="355">
        <v>450</v>
      </c>
      <c r="C476" s="355">
        <v>10625</v>
      </c>
    </row>
    <row r="477" spans="2:3" ht="15.75" customHeight="1">
      <c r="B477" s="355">
        <v>451</v>
      </c>
      <c r="C477" s="355">
        <v>10625</v>
      </c>
    </row>
    <row r="478" spans="2:3" ht="15.75" customHeight="1">
      <c r="B478" s="355">
        <v>452</v>
      </c>
      <c r="C478" s="355">
        <v>10625</v>
      </c>
    </row>
    <row r="479" spans="2:3" ht="15.75" customHeight="1">
      <c r="B479" s="355">
        <v>453</v>
      </c>
      <c r="C479" s="355">
        <v>10625</v>
      </c>
    </row>
    <row r="480" spans="2:3" ht="15.75" customHeight="1">
      <c r="B480" s="355">
        <v>454</v>
      </c>
      <c r="C480" s="355">
        <v>10625</v>
      </c>
    </row>
    <row r="481" spans="2:3" ht="15.75" customHeight="1">
      <c r="B481" s="355">
        <v>455</v>
      </c>
      <c r="C481" s="355">
        <v>10625</v>
      </c>
    </row>
    <row r="482" spans="2:3" ht="15.75" customHeight="1">
      <c r="B482" s="355">
        <v>456</v>
      </c>
      <c r="C482" s="355">
        <v>10625</v>
      </c>
    </row>
    <row r="483" spans="2:3" ht="15.75" customHeight="1">
      <c r="B483" s="355">
        <v>457</v>
      </c>
      <c r="C483" s="355">
        <v>10625</v>
      </c>
    </row>
    <row r="484" spans="2:3" ht="15.75" customHeight="1">
      <c r="B484" s="355">
        <v>458</v>
      </c>
      <c r="C484" s="355">
        <v>10625</v>
      </c>
    </row>
    <row r="485" spans="2:3" ht="15.75" customHeight="1">
      <c r="B485" s="355">
        <v>459</v>
      </c>
      <c r="C485" s="355">
        <v>10625</v>
      </c>
    </row>
    <row r="486" spans="2:3" ht="15.75" customHeight="1">
      <c r="B486" s="355">
        <v>460</v>
      </c>
      <c r="C486" s="355">
        <v>10625</v>
      </c>
    </row>
    <row r="487" spans="2:3" ht="15.75" customHeight="1">
      <c r="B487" s="210" t="s">
        <v>164</v>
      </c>
      <c r="C487" s="355">
        <v>10625</v>
      </c>
    </row>
    <row r="488" spans="2:3" ht="15.75" customHeight="1"/>
    <row r="489" spans="2:3" ht="15.75" customHeight="1"/>
    <row r="490" spans="2:3" ht="15.75" customHeight="1"/>
    <row r="491" spans="2:3" ht="15.75" customHeight="1"/>
    <row r="492" spans="2:3" ht="15.75" customHeight="1"/>
    <row r="493" spans="2:3" ht="15.75" customHeight="1"/>
    <row r="494" spans="2:3" ht="15.75" customHeight="1"/>
    <row r="495" spans="2:3" ht="15.75" customHeight="1"/>
    <row r="496" spans="2:3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2">
    <mergeCell ref="A4:A5"/>
    <mergeCell ref="A1:P1"/>
  </mergeCells>
  <pageMargins left="0.75" right="0.75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AM991"/>
  <sheetViews>
    <sheetView zoomScale="85" zoomScaleNormal="85" zoomScalePageLayoutView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ColWidth="14.42578125" defaultRowHeight="15" customHeight="1"/>
  <cols>
    <col min="1" max="1" width="47.42578125" customWidth="1"/>
    <col min="2" max="2" width="30.28515625" customWidth="1"/>
    <col min="3" max="3" width="15.28515625" customWidth="1"/>
    <col min="4" max="4" width="14.28515625" style="181" customWidth="1"/>
    <col min="5" max="5" width="14.42578125" customWidth="1"/>
    <col min="6" max="6" width="13.42578125" style="53" customWidth="1"/>
    <col min="7" max="7" width="14.42578125" style="53" customWidth="1"/>
    <col min="8" max="8" width="14.7109375" style="181" customWidth="1"/>
    <col min="9" max="9" width="14.85546875" style="181" customWidth="1"/>
    <col min="10" max="10" width="14.42578125" style="181" customWidth="1"/>
    <col min="11" max="11" width="14.140625" style="181" customWidth="1"/>
    <col min="12" max="12" width="14" style="181" customWidth="1"/>
    <col min="13" max="13" width="14.42578125" style="181" customWidth="1"/>
    <col min="14" max="15" width="15.42578125" style="181" customWidth="1"/>
    <col min="16" max="16" width="15.28515625" style="181" customWidth="1"/>
    <col min="17" max="17" width="13.85546875" style="181" customWidth="1"/>
    <col min="18" max="18" width="14.28515625" style="53" customWidth="1"/>
    <col min="19" max="19" width="14.42578125" customWidth="1"/>
  </cols>
  <sheetData>
    <row r="1" spans="1:39" ht="45.75" customHeight="1" thickBot="1">
      <c r="A1" s="429" t="s">
        <v>17</v>
      </c>
      <c r="B1" s="430"/>
      <c r="C1" s="431"/>
      <c r="D1" s="432"/>
      <c r="E1" s="431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</row>
    <row r="2" spans="1:39" ht="15" customHeight="1" thickBot="1">
      <c r="A2" s="305" t="s">
        <v>91</v>
      </c>
      <c r="B2" s="306">
        <f>'Oferta Prestador'!C4</f>
        <v>0</v>
      </c>
      <c r="C2" s="210" t="s">
        <v>135</v>
      </c>
      <c r="F2" s="128"/>
      <c r="R2" s="128"/>
    </row>
    <row r="3" spans="1:39" ht="16.5" customHeight="1" thickBot="1">
      <c r="A3" s="307" t="s">
        <v>18</v>
      </c>
      <c r="B3" s="308">
        <f>Financiamento!D18</f>
        <v>60208.333333333336</v>
      </c>
      <c r="C3" s="130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126"/>
    </row>
    <row r="4" spans="1:39" ht="14.25" customHeight="1">
      <c r="A4" s="427" t="s">
        <v>19</v>
      </c>
      <c r="B4" s="309" t="s">
        <v>20</v>
      </c>
      <c r="C4" s="130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39" ht="15" customHeight="1" thickBot="1">
      <c r="A5" s="428"/>
      <c r="B5" s="310">
        <f>'Colonoscopia '!F13</f>
        <v>261.81200000000001</v>
      </c>
      <c r="C5" s="13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126"/>
    </row>
    <row r="6" spans="1:39" ht="16.5" thickBot="1">
      <c r="A6" s="299"/>
      <c r="B6" s="311"/>
      <c r="C6" s="127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39" ht="18" customHeight="1" thickBot="1">
      <c r="A7" s="312" t="s">
        <v>21</v>
      </c>
      <c r="B7" s="313">
        <v>450</v>
      </c>
      <c r="C7" s="13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39" s="181" customFormat="1" ht="18" customHeight="1" thickBot="1">
      <c r="A8" s="314"/>
      <c r="B8" s="31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39" s="181" customFormat="1" ht="18" customHeight="1" thickBot="1">
      <c r="A9" s="312" t="s">
        <v>65</v>
      </c>
      <c r="B9" s="31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1:39" ht="16.5" thickBot="1">
      <c r="A10" s="317"/>
      <c r="B10" s="318"/>
      <c r="C10" s="56"/>
      <c r="D10" s="56"/>
      <c r="E10" s="129"/>
      <c r="F10" s="129"/>
      <c r="G10" s="129"/>
      <c r="H10" s="56"/>
      <c r="I10" s="56"/>
      <c r="J10" s="129"/>
      <c r="K10" s="129"/>
      <c r="L10" s="129"/>
      <c r="M10" s="129"/>
      <c r="N10" s="129"/>
      <c r="O10" s="129"/>
      <c r="P10" s="129"/>
      <c r="Q10" s="129"/>
      <c r="R10" s="12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1:39" ht="18.75" customHeight="1" thickBot="1">
      <c r="A11" s="425"/>
      <c r="B11" s="426"/>
      <c r="C11" s="142" t="s">
        <v>88</v>
      </c>
      <c r="D11" s="204" t="s">
        <v>84</v>
      </c>
      <c r="E11" s="125" t="s">
        <v>89</v>
      </c>
      <c r="F11" s="149" t="s">
        <v>85</v>
      </c>
      <c r="G11" s="125" t="s">
        <v>72</v>
      </c>
      <c r="H11" s="195" t="s">
        <v>73</v>
      </c>
      <c r="I11" s="190" t="s">
        <v>74</v>
      </c>
      <c r="J11" s="149" t="s">
        <v>86</v>
      </c>
      <c r="K11" s="125" t="s">
        <v>109</v>
      </c>
      <c r="L11" s="149" t="s">
        <v>110</v>
      </c>
      <c r="M11" s="125" t="s">
        <v>111</v>
      </c>
      <c r="N11" s="149" t="s">
        <v>112</v>
      </c>
      <c r="O11" s="125" t="s">
        <v>113</v>
      </c>
      <c r="P11" s="149" t="s">
        <v>114</v>
      </c>
      <c r="Q11" s="125" t="s">
        <v>132</v>
      </c>
      <c r="R11" s="149" t="s">
        <v>133</v>
      </c>
    </row>
    <row r="12" spans="1:39" ht="18.75">
      <c r="A12" s="433"/>
      <c r="B12" s="434"/>
      <c r="C12" s="265">
        <f>IF(AND($B$2&gt;=0,$B$2&lt;=29), $B$2, "0")</f>
        <v>0</v>
      </c>
      <c r="D12" s="265" t="str">
        <f>IF(AND($B$2&gt;=30,$B$2&lt;=59), $B$2, "0")</f>
        <v>0</v>
      </c>
      <c r="E12" s="265" t="str">
        <f>IF(AND($B$2&gt;=60,$B$2&lt;=89), $B$2, "0")</f>
        <v>0</v>
      </c>
      <c r="F12" s="265" t="str">
        <f>IF(AND($B$2&gt;=90,$B$2&lt;=119), $B$2, "0")</f>
        <v>0</v>
      </c>
      <c r="G12" s="266" t="str">
        <f>IF(AND($B$2&gt;=120,$B$2&lt;=149), $B$2, "0")</f>
        <v>0</v>
      </c>
      <c r="H12" s="265" t="str">
        <f>IF(AND($B$2&gt;=150,$B$2&lt;=179), $B$2, "0")</f>
        <v>0</v>
      </c>
      <c r="I12" s="265" t="str">
        <f>IF(AND($B$2&gt;=180,$B$2&lt;=209), $B$2, "0")</f>
        <v>0</v>
      </c>
      <c r="J12" s="265" t="str">
        <f>IF(AND($B$2&gt;=210,$B$2&lt;=239), $B$2, "0")</f>
        <v>0</v>
      </c>
      <c r="K12" s="266" t="str">
        <f>IF(AND($B$2&gt;=240,$B$2&lt;=269), $B$2, "0")</f>
        <v>0</v>
      </c>
      <c r="L12" s="265" t="str">
        <f>IF(AND($B$2&gt;=270,$B$2&lt;=299), $B$2, "0")</f>
        <v>0</v>
      </c>
      <c r="M12" s="265" t="str">
        <f>IF(AND($B$2&gt;=300,$B$2&lt;=329), $B$2, "0")</f>
        <v>0</v>
      </c>
      <c r="N12" s="265" t="str">
        <f>IF(AND($B$2&gt;=330,$B$2&lt;=359), $B$2, "0")</f>
        <v>0</v>
      </c>
      <c r="O12" s="265" t="str">
        <f>IF(AND($B$2&gt;=360,$B$2&lt;=389), $B$2, "0")</f>
        <v>0</v>
      </c>
      <c r="P12" s="265" t="str">
        <f>IF(AND($B$2&gt;=390,$B$2&lt;=419), $B$2, "0")</f>
        <v>0</v>
      </c>
      <c r="Q12" s="265" t="str">
        <f>IF(AND($B$2&gt;=420,$B$2&lt;=449), $B$2, "0")</f>
        <v>0</v>
      </c>
      <c r="R12" s="266" t="str">
        <f>IF($B$2&gt;=450,$B$2, "0")</f>
        <v>0</v>
      </c>
    </row>
    <row r="13" spans="1:39" ht="15.75">
      <c r="A13" s="420" t="s">
        <v>22</v>
      </c>
      <c r="B13" s="421"/>
      <c r="C13" s="199" t="s">
        <v>116</v>
      </c>
      <c r="D13" s="205" t="s">
        <v>117</v>
      </c>
      <c r="E13" s="185" t="s">
        <v>118</v>
      </c>
      <c r="F13" s="146" t="s">
        <v>119</v>
      </c>
      <c r="G13" s="185" t="s">
        <v>120</v>
      </c>
      <c r="H13" s="196" t="s">
        <v>121</v>
      </c>
      <c r="I13" s="191" t="s">
        <v>122</v>
      </c>
      <c r="J13" s="146" t="s">
        <v>123</v>
      </c>
      <c r="K13" s="185" t="s">
        <v>124</v>
      </c>
      <c r="L13" s="146" t="s">
        <v>125</v>
      </c>
      <c r="M13" s="185" t="s">
        <v>126</v>
      </c>
      <c r="N13" s="146" t="s">
        <v>127</v>
      </c>
      <c r="O13" s="185" t="s">
        <v>128</v>
      </c>
      <c r="P13" s="146" t="s">
        <v>129</v>
      </c>
      <c r="Q13" s="185" t="s">
        <v>130</v>
      </c>
      <c r="R13" s="146" t="s">
        <v>131</v>
      </c>
    </row>
    <row r="14" spans="1:39" ht="15.75">
      <c r="A14" s="420" t="s">
        <v>115</v>
      </c>
      <c r="B14" s="421"/>
      <c r="C14" s="200">
        <v>0</v>
      </c>
      <c r="D14" s="206">
        <v>0.03</v>
      </c>
      <c r="E14" s="186">
        <v>0.05</v>
      </c>
      <c r="F14" s="147">
        <v>0.1</v>
      </c>
      <c r="G14" s="186">
        <v>0.15</v>
      </c>
      <c r="H14" s="197">
        <v>0.25</v>
      </c>
      <c r="I14" s="192">
        <v>0.3</v>
      </c>
      <c r="J14" s="147">
        <v>0.35</v>
      </c>
      <c r="K14" s="186">
        <v>0.4</v>
      </c>
      <c r="L14" s="147">
        <v>0.45</v>
      </c>
      <c r="M14" s="186">
        <v>0.5</v>
      </c>
      <c r="N14" s="147">
        <v>0.6</v>
      </c>
      <c r="O14" s="186">
        <v>0.7</v>
      </c>
      <c r="P14" s="147">
        <v>0.8</v>
      </c>
      <c r="Q14" s="186">
        <v>0.9</v>
      </c>
      <c r="R14" s="147">
        <v>1</v>
      </c>
    </row>
    <row r="15" spans="1:39" ht="15.75">
      <c r="A15" s="420" t="s">
        <v>23</v>
      </c>
      <c r="B15" s="424"/>
      <c r="C15" s="201">
        <v>1</v>
      </c>
      <c r="D15" s="207">
        <v>1</v>
      </c>
      <c r="E15" s="187">
        <v>1</v>
      </c>
      <c r="F15" s="148">
        <v>1</v>
      </c>
      <c r="G15" s="187">
        <v>1</v>
      </c>
      <c r="H15" s="198">
        <v>1</v>
      </c>
      <c r="I15" s="193">
        <v>1</v>
      </c>
      <c r="J15" s="148">
        <v>1</v>
      </c>
      <c r="K15" s="187">
        <v>1</v>
      </c>
      <c r="L15" s="148">
        <v>1</v>
      </c>
      <c r="M15" s="187">
        <v>1</v>
      </c>
      <c r="N15" s="148">
        <v>1</v>
      </c>
      <c r="O15" s="187">
        <v>1</v>
      </c>
      <c r="P15" s="148">
        <v>1</v>
      </c>
      <c r="Q15" s="187">
        <v>1</v>
      </c>
      <c r="R15" s="148">
        <v>1</v>
      </c>
    </row>
    <row r="16" spans="1:39" s="362" customFormat="1" ht="14.25" customHeight="1" thickBot="1">
      <c r="A16" s="422" t="s">
        <v>24</v>
      </c>
      <c r="B16" s="423"/>
      <c r="C16" s="360">
        <f t="shared" ref="C16:R16" si="0">C15*C18</f>
        <v>0</v>
      </c>
      <c r="D16" s="360">
        <f t="shared" si="0"/>
        <v>1806.25</v>
      </c>
      <c r="E16" s="359">
        <f t="shared" si="0"/>
        <v>3010.416666666667</v>
      </c>
      <c r="F16" s="359">
        <f t="shared" si="0"/>
        <v>6020.8333333333339</v>
      </c>
      <c r="G16" s="359">
        <f t="shared" si="0"/>
        <v>9031.25</v>
      </c>
      <c r="H16" s="359">
        <f t="shared" si="0"/>
        <v>15052.083333333334</v>
      </c>
      <c r="I16" s="359">
        <f t="shared" si="0"/>
        <v>18062.5</v>
      </c>
      <c r="J16" s="359">
        <f t="shared" si="0"/>
        <v>21072.916666666668</v>
      </c>
      <c r="K16" s="359">
        <f t="shared" si="0"/>
        <v>24083.333333333336</v>
      </c>
      <c r="L16" s="359">
        <f t="shared" si="0"/>
        <v>27093.75</v>
      </c>
      <c r="M16" s="359">
        <f t="shared" si="0"/>
        <v>30104.166666666668</v>
      </c>
      <c r="N16" s="359">
        <f t="shared" si="0"/>
        <v>36125</v>
      </c>
      <c r="O16" s="359">
        <f t="shared" si="0"/>
        <v>42145.833333333336</v>
      </c>
      <c r="P16" s="359">
        <f t="shared" si="0"/>
        <v>48166.666666666672</v>
      </c>
      <c r="Q16" s="359">
        <f t="shared" si="0"/>
        <v>54187.5</v>
      </c>
      <c r="R16" s="359">
        <f t="shared" si="0"/>
        <v>60208.333333333336</v>
      </c>
    </row>
    <row r="17" spans="1:18" ht="16.5" hidden="1" thickBot="1">
      <c r="A17" s="420" t="s">
        <v>25</v>
      </c>
      <c r="B17" s="421"/>
      <c r="C17" s="202">
        <f>(C16/29)+$B$5</f>
        <v>261.81200000000001</v>
      </c>
      <c r="D17" s="208">
        <f>(D16/59)+$B$5</f>
        <v>292.42640677966102</v>
      </c>
      <c r="E17" s="188">
        <f>(E16/89)+B5</f>
        <v>295.63690636704121</v>
      </c>
      <c r="F17" s="184">
        <f>(F16/119)+$B$5</f>
        <v>312.40723809523809</v>
      </c>
      <c r="G17" s="188">
        <f>(G16/149)+$B$5</f>
        <v>322.42441610738257</v>
      </c>
      <c r="H17" s="184">
        <f>(H16/179)+$B$5</f>
        <v>345.90185102420855</v>
      </c>
      <c r="I17" s="188">
        <f>(I16/209)+$B$5</f>
        <v>348.23544497607656</v>
      </c>
      <c r="J17" s="184">
        <f>(J16/239)+$B$5</f>
        <v>349.98319944211994</v>
      </c>
      <c r="K17" s="188">
        <f>(K16/269)+$B$5</f>
        <v>351.34112019826523</v>
      </c>
      <c r="L17" s="184">
        <f>(L16/299)+$B$5</f>
        <v>352.42654849498331</v>
      </c>
      <c r="M17" s="188">
        <f>(M16/329)+$B$5</f>
        <v>353.31402634245188</v>
      </c>
      <c r="N17" s="184">
        <f>(N16/359)+$B$5</f>
        <v>362.43874094707519</v>
      </c>
      <c r="O17" s="188">
        <f>(O16/389)+$B$5</f>
        <v>370.15604455869754</v>
      </c>
      <c r="P17" s="184">
        <f>(P16/419)+$B$5</f>
        <v>376.7682450278441</v>
      </c>
      <c r="Q17" s="188">
        <f>(Q16/449)+$B$5</f>
        <v>382.49685523385301</v>
      </c>
      <c r="R17" s="184">
        <f>(R16/480)+$B$5</f>
        <v>387.24602777777778</v>
      </c>
    </row>
    <row r="18" spans="1:18" ht="20.25" customHeight="1" thickBot="1">
      <c r="A18" s="418" t="s">
        <v>26</v>
      </c>
      <c r="B18" s="419"/>
      <c r="C18" s="203">
        <f>$B$3*C14</f>
        <v>0</v>
      </c>
      <c r="D18" s="209">
        <f>$B$3*D14</f>
        <v>1806.25</v>
      </c>
      <c r="E18" s="194">
        <f>$B$3*E14</f>
        <v>3010.416666666667</v>
      </c>
      <c r="F18" s="189">
        <f>B3*F14</f>
        <v>6020.8333333333339</v>
      </c>
      <c r="G18" s="194">
        <f>$B$3*G14</f>
        <v>9031.25</v>
      </c>
      <c r="H18" s="189">
        <f>$B$3*H14</f>
        <v>15052.083333333334</v>
      </c>
      <c r="I18" s="194">
        <f>$B$3*I14</f>
        <v>18062.5</v>
      </c>
      <c r="J18" s="189">
        <f>$B$3*J14</f>
        <v>21072.916666666668</v>
      </c>
      <c r="K18" s="194">
        <f>$B$3*K14</f>
        <v>24083.333333333336</v>
      </c>
      <c r="L18" s="189">
        <f t="shared" ref="L18:Q18" si="1">$B$3*L14</f>
        <v>27093.75</v>
      </c>
      <c r="M18" s="194">
        <f t="shared" si="1"/>
        <v>30104.166666666668</v>
      </c>
      <c r="N18" s="189">
        <f t="shared" si="1"/>
        <v>36125</v>
      </c>
      <c r="O18" s="194">
        <f t="shared" si="1"/>
        <v>42145.833333333336</v>
      </c>
      <c r="P18" s="189">
        <f t="shared" si="1"/>
        <v>48166.666666666672</v>
      </c>
      <c r="Q18" s="194">
        <f t="shared" si="1"/>
        <v>54187.5</v>
      </c>
      <c r="R18" s="189">
        <f>B3*R14</f>
        <v>60208.333333333336</v>
      </c>
    </row>
    <row r="20" spans="1:18" ht="15.75" customHeight="1"/>
    <row r="21" spans="1:18" ht="15.75" customHeight="1"/>
    <row r="22" spans="1:18" ht="15.75" customHeight="1"/>
    <row r="23" spans="1:18" ht="15.75" customHeight="1"/>
    <row r="24" spans="1:18" ht="15.75" customHeight="1">
      <c r="C24" s="210" t="s">
        <v>165</v>
      </c>
      <c r="D24" s="210" t="s">
        <v>166</v>
      </c>
    </row>
    <row r="25" spans="1:18" ht="15.75" customHeight="1">
      <c r="C25">
        <v>0</v>
      </c>
      <c r="D25" s="181">
        <v>0</v>
      </c>
    </row>
    <row r="26" spans="1:18" ht="15.75" customHeight="1">
      <c r="C26">
        <v>1</v>
      </c>
      <c r="D26" s="355">
        <v>0</v>
      </c>
    </row>
    <row r="27" spans="1:18" ht="15.75" customHeight="1">
      <c r="C27" s="355">
        <v>2</v>
      </c>
      <c r="D27" s="355">
        <v>0</v>
      </c>
    </row>
    <row r="28" spans="1:18" ht="15.75" customHeight="1">
      <c r="C28" s="355">
        <v>3</v>
      </c>
      <c r="D28" s="355">
        <v>0</v>
      </c>
    </row>
    <row r="29" spans="1:18" ht="15.75" customHeight="1">
      <c r="C29" s="355">
        <v>4</v>
      </c>
      <c r="D29" s="355">
        <v>0</v>
      </c>
    </row>
    <row r="30" spans="1:18" ht="15.75" customHeight="1">
      <c r="C30" s="355">
        <v>5</v>
      </c>
      <c r="D30" s="355">
        <v>0</v>
      </c>
    </row>
    <row r="31" spans="1:18" ht="15.75" customHeight="1">
      <c r="C31" s="355">
        <v>6</v>
      </c>
      <c r="D31" s="355">
        <v>0</v>
      </c>
    </row>
    <row r="32" spans="1:18" ht="15.75" customHeight="1">
      <c r="C32" s="355">
        <v>7</v>
      </c>
      <c r="D32" s="355">
        <v>0</v>
      </c>
    </row>
    <row r="33" spans="3:4" ht="15.75" customHeight="1">
      <c r="C33" s="355">
        <v>8</v>
      </c>
      <c r="D33" s="355">
        <v>0</v>
      </c>
    </row>
    <row r="34" spans="3:4" ht="15.75" customHeight="1">
      <c r="C34" s="355">
        <v>9</v>
      </c>
      <c r="D34" s="355">
        <v>0</v>
      </c>
    </row>
    <row r="35" spans="3:4" ht="15.75" customHeight="1">
      <c r="C35" s="355">
        <v>10</v>
      </c>
      <c r="D35" s="355">
        <v>0</v>
      </c>
    </row>
    <row r="36" spans="3:4" ht="15.75" customHeight="1">
      <c r="C36" s="355">
        <v>11</v>
      </c>
      <c r="D36" s="355">
        <v>0</v>
      </c>
    </row>
    <row r="37" spans="3:4" ht="15.75" customHeight="1">
      <c r="C37" s="355">
        <v>12</v>
      </c>
      <c r="D37" s="355">
        <v>0</v>
      </c>
    </row>
    <row r="38" spans="3:4" ht="15.75" customHeight="1">
      <c r="C38" s="355">
        <v>13</v>
      </c>
      <c r="D38" s="355">
        <v>0</v>
      </c>
    </row>
    <row r="39" spans="3:4" ht="15.75" customHeight="1">
      <c r="C39" s="355">
        <v>14</v>
      </c>
      <c r="D39" s="355">
        <v>0</v>
      </c>
    </row>
    <row r="40" spans="3:4" ht="15.75" customHeight="1">
      <c r="C40" s="355">
        <v>15</v>
      </c>
      <c r="D40" s="355">
        <v>0</v>
      </c>
    </row>
    <row r="41" spans="3:4" ht="15.75" customHeight="1">
      <c r="C41" s="355">
        <v>16</v>
      </c>
      <c r="D41" s="355">
        <v>0</v>
      </c>
    </row>
    <row r="42" spans="3:4" ht="15.75" customHeight="1">
      <c r="C42" s="355">
        <v>17</v>
      </c>
      <c r="D42" s="355">
        <v>0</v>
      </c>
    </row>
    <row r="43" spans="3:4" ht="15.75" customHeight="1">
      <c r="C43" s="355">
        <v>18</v>
      </c>
      <c r="D43" s="355">
        <v>0</v>
      </c>
    </row>
    <row r="44" spans="3:4" ht="15.75" customHeight="1">
      <c r="C44" s="355">
        <v>19</v>
      </c>
      <c r="D44" s="355">
        <v>0</v>
      </c>
    </row>
    <row r="45" spans="3:4" ht="15.75" customHeight="1">
      <c r="C45" s="355">
        <v>20</v>
      </c>
      <c r="D45" s="355">
        <v>0</v>
      </c>
    </row>
    <row r="46" spans="3:4" ht="15.75" customHeight="1">
      <c r="C46" s="355">
        <v>21</v>
      </c>
      <c r="D46" s="355">
        <v>0</v>
      </c>
    </row>
    <row r="47" spans="3:4" ht="15.75" customHeight="1">
      <c r="C47" s="355">
        <v>22</v>
      </c>
      <c r="D47" s="355">
        <v>0</v>
      </c>
    </row>
    <row r="48" spans="3:4" ht="15.75" customHeight="1">
      <c r="C48" s="355">
        <v>23</v>
      </c>
      <c r="D48" s="355">
        <v>0</v>
      </c>
    </row>
    <row r="49" spans="3:4" ht="15.75" customHeight="1">
      <c r="C49" s="355">
        <v>24</v>
      </c>
      <c r="D49" s="355">
        <v>0</v>
      </c>
    </row>
    <row r="50" spans="3:4" ht="15.75" customHeight="1">
      <c r="C50" s="355">
        <v>25</v>
      </c>
      <c r="D50" s="355">
        <v>0</v>
      </c>
    </row>
    <row r="51" spans="3:4" ht="15.75" customHeight="1">
      <c r="C51" s="355">
        <v>26</v>
      </c>
      <c r="D51" s="355">
        <v>0</v>
      </c>
    </row>
    <row r="52" spans="3:4" ht="15.75" customHeight="1">
      <c r="C52" s="355">
        <v>27</v>
      </c>
      <c r="D52" s="355">
        <v>0</v>
      </c>
    </row>
    <row r="53" spans="3:4" ht="15.75" customHeight="1">
      <c r="C53" s="355">
        <v>28</v>
      </c>
      <c r="D53" s="355">
        <v>0</v>
      </c>
    </row>
    <row r="54" spans="3:4" ht="15.75" customHeight="1">
      <c r="C54" s="355">
        <v>29</v>
      </c>
      <c r="D54" s="355">
        <v>0</v>
      </c>
    </row>
    <row r="55" spans="3:4" ht="15.75" customHeight="1">
      <c r="C55" s="355">
        <v>30</v>
      </c>
      <c r="D55" s="355">
        <v>1806.25</v>
      </c>
    </row>
    <row r="56" spans="3:4" ht="15.75" customHeight="1">
      <c r="C56" s="355">
        <v>31</v>
      </c>
      <c r="D56" s="355">
        <v>1806.25</v>
      </c>
    </row>
    <row r="57" spans="3:4" ht="15.75" customHeight="1">
      <c r="C57" s="355">
        <v>32</v>
      </c>
      <c r="D57" s="355">
        <v>1806.25</v>
      </c>
    </row>
    <row r="58" spans="3:4" ht="15.75" customHeight="1">
      <c r="C58" s="355">
        <v>33</v>
      </c>
      <c r="D58" s="355">
        <v>1806.25</v>
      </c>
    </row>
    <row r="59" spans="3:4" ht="15.75" customHeight="1">
      <c r="C59" s="355">
        <v>34</v>
      </c>
      <c r="D59" s="355">
        <v>1806.25</v>
      </c>
    </row>
    <row r="60" spans="3:4" ht="15.75" customHeight="1">
      <c r="C60" s="355">
        <v>35</v>
      </c>
      <c r="D60" s="355">
        <v>1806.25</v>
      </c>
    </row>
    <row r="61" spans="3:4" ht="15.75" customHeight="1">
      <c r="C61" s="355">
        <v>36</v>
      </c>
      <c r="D61" s="355">
        <v>1806.25</v>
      </c>
    </row>
    <row r="62" spans="3:4" ht="15.75" customHeight="1">
      <c r="C62" s="355">
        <v>37</v>
      </c>
      <c r="D62" s="355">
        <v>1806.25</v>
      </c>
    </row>
    <row r="63" spans="3:4" ht="15.75" customHeight="1">
      <c r="C63" s="355">
        <v>38</v>
      </c>
      <c r="D63" s="355">
        <v>1806.25</v>
      </c>
    </row>
    <row r="64" spans="3:4" ht="15.75" customHeight="1">
      <c r="C64" s="355">
        <v>39</v>
      </c>
      <c r="D64" s="355">
        <v>1806.25</v>
      </c>
    </row>
    <row r="65" spans="3:4" ht="15.75" customHeight="1">
      <c r="C65" s="355">
        <v>40</v>
      </c>
      <c r="D65" s="355">
        <v>1806.25</v>
      </c>
    </row>
    <row r="66" spans="3:4" ht="15.75" customHeight="1">
      <c r="C66" s="355">
        <v>41</v>
      </c>
      <c r="D66" s="355">
        <v>1806.25</v>
      </c>
    </row>
    <row r="67" spans="3:4" ht="15.75" customHeight="1">
      <c r="C67" s="355">
        <v>42</v>
      </c>
      <c r="D67" s="355">
        <v>1806.25</v>
      </c>
    </row>
    <row r="68" spans="3:4" ht="15.75" customHeight="1">
      <c r="C68" s="355">
        <v>43</v>
      </c>
      <c r="D68" s="355">
        <v>1806.25</v>
      </c>
    </row>
    <row r="69" spans="3:4" ht="15.75" customHeight="1">
      <c r="C69" s="355">
        <v>44</v>
      </c>
      <c r="D69" s="355">
        <v>1806.25</v>
      </c>
    </row>
    <row r="70" spans="3:4" ht="15.75" customHeight="1">
      <c r="C70" s="355">
        <v>45</v>
      </c>
      <c r="D70" s="355">
        <v>1806.25</v>
      </c>
    </row>
    <row r="71" spans="3:4" ht="15.75" customHeight="1">
      <c r="C71" s="355">
        <v>46</v>
      </c>
      <c r="D71" s="355">
        <v>1806.25</v>
      </c>
    </row>
    <row r="72" spans="3:4" ht="15.75" customHeight="1">
      <c r="C72" s="355">
        <v>47</v>
      </c>
      <c r="D72" s="355">
        <v>1806.25</v>
      </c>
    </row>
    <row r="73" spans="3:4" ht="15.75" customHeight="1">
      <c r="C73" s="355">
        <v>48</v>
      </c>
      <c r="D73" s="355">
        <v>1806.25</v>
      </c>
    </row>
    <row r="74" spans="3:4" ht="15.75" customHeight="1">
      <c r="C74" s="355">
        <v>49</v>
      </c>
      <c r="D74" s="355">
        <v>1806.25</v>
      </c>
    </row>
    <row r="75" spans="3:4" ht="15.75" customHeight="1">
      <c r="C75" s="355">
        <v>50</v>
      </c>
      <c r="D75" s="355">
        <v>1806.25</v>
      </c>
    </row>
    <row r="76" spans="3:4" ht="15.75" customHeight="1">
      <c r="C76" s="355">
        <v>51</v>
      </c>
      <c r="D76" s="355">
        <v>1806.25</v>
      </c>
    </row>
    <row r="77" spans="3:4" ht="15.75" customHeight="1">
      <c r="C77" s="355">
        <v>52</v>
      </c>
      <c r="D77" s="355">
        <v>1806.25</v>
      </c>
    </row>
    <row r="78" spans="3:4" ht="15.75" customHeight="1">
      <c r="C78" s="355">
        <v>53</v>
      </c>
      <c r="D78" s="355">
        <v>1806.25</v>
      </c>
    </row>
    <row r="79" spans="3:4" ht="15.75" customHeight="1">
      <c r="C79" s="355">
        <v>54</v>
      </c>
      <c r="D79" s="355">
        <v>1806.25</v>
      </c>
    </row>
    <row r="80" spans="3:4" ht="15.75" customHeight="1">
      <c r="C80" s="355">
        <v>55</v>
      </c>
      <c r="D80" s="355">
        <v>1806.25</v>
      </c>
    </row>
    <row r="81" spans="3:4" ht="15.75" customHeight="1">
      <c r="C81" s="355">
        <v>56</v>
      </c>
      <c r="D81" s="355">
        <v>1806.25</v>
      </c>
    </row>
    <row r="82" spans="3:4" ht="15.75" customHeight="1">
      <c r="C82" s="355">
        <v>57</v>
      </c>
      <c r="D82" s="355">
        <v>1806.25</v>
      </c>
    </row>
    <row r="83" spans="3:4" ht="15.75" customHeight="1">
      <c r="C83" s="355">
        <v>58</v>
      </c>
      <c r="D83" s="355">
        <v>1806.25</v>
      </c>
    </row>
    <row r="84" spans="3:4" ht="15.75" customHeight="1">
      <c r="C84" s="355">
        <v>59</v>
      </c>
      <c r="D84" s="355">
        <v>1806.25</v>
      </c>
    </row>
    <row r="85" spans="3:4" ht="15.75" customHeight="1">
      <c r="C85" s="355">
        <v>60</v>
      </c>
      <c r="D85" s="355">
        <v>3010.42</v>
      </c>
    </row>
    <row r="86" spans="3:4" ht="15.75" customHeight="1">
      <c r="C86" s="355">
        <v>61</v>
      </c>
      <c r="D86" s="355">
        <v>3010.42</v>
      </c>
    </row>
    <row r="87" spans="3:4" ht="15.75" customHeight="1">
      <c r="C87" s="355">
        <v>62</v>
      </c>
      <c r="D87" s="355">
        <v>3010.42</v>
      </c>
    </row>
    <row r="88" spans="3:4" ht="15.75" customHeight="1">
      <c r="C88" s="355">
        <v>63</v>
      </c>
      <c r="D88" s="355">
        <v>3010.42</v>
      </c>
    </row>
    <row r="89" spans="3:4" ht="15.75" customHeight="1">
      <c r="C89" s="355">
        <v>64</v>
      </c>
      <c r="D89" s="355">
        <v>3010.42</v>
      </c>
    </row>
    <row r="90" spans="3:4" ht="15.75" customHeight="1">
      <c r="C90" s="355">
        <v>65</v>
      </c>
      <c r="D90" s="355">
        <v>3010.42</v>
      </c>
    </row>
    <row r="91" spans="3:4" ht="15.75" customHeight="1">
      <c r="C91" s="355">
        <v>66</v>
      </c>
      <c r="D91" s="355">
        <v>3010.42</v>
      </c>
    </row>
    <row r="92" spans="3:4" ht="15.75" customHeight="1">
      <c r="C92" s="355">
        <v>67</v>
      </c>
      <c r="D92" s="355">
        <v>3010.42</v>
      </c>
    </row>
    <row r="93" spans="3:4" ht="15.75" customHeight="1">
      <c r="C93" s="355">
        <v>68</v>
      </c>
      <c r="D93" s="355">
        <v>3010.42</v>
      </c>
    </row>
    <row r="94" spans="3:4" ht="15.75" customHeight="1">
      <c r="C94" s="355">
        <v>69</v>
      </c>
      <c r="D94" s="355">
        <v>3010.42</v>
      </c>
    </row>
    <row r="95" spans="3:4" ht="15.75" customHeight="1">
      <c r="C95" s="355">
        <v>70</v>
      </c>
      <c r="D95" s="355">
        <v>3010.42</v>
      </c>
    </row>
    <row r="96" spans="3:4" ht="15.75" customHeight="1">
      <c r="C96" s="355">
        <v>71</v>
      </c>
      <c r="D96" s="355">
        <v>3010.42</v>
      </c>
    </row>
    <row r="97" spans="3:4" ht="15.75" customHeight="1">
      <c r="C97" s="355">
        <v>72</v>
      </c>
      <c r="D97" s="355">
        <v>3010.42</v>
      </c>
    </row>
    <row r="98" spans="3:4" ht="15.75" customHeight="1">
      <c r="C98" s="355">
        <v>73</v>
      </c>
      <c r="D98" s="355">
        <v>3010.42</v>
      </c>
    </row>
    <row r="99" spans="3:4" ht="15.75" customHeight="1">
      <c r="C99" s="355">
        <v>74</v>
      </c>
      <c r="D99" s="355">
        <v>3010.42</v>
      </c>
    </row>
    <row r="100" spans="3:4" ht="15.75" customHeight="1">
      <c r="C100" s="355">
        <v>75</v>
      </c>
      <c r="D100" s="355">
        <v>3010.42</v>
      </c>
    </row>
    <row r="101" spans="3:4" ht="15.75" customHeight="1">
      <c r="C101" s="355">
        <v>76</v>
      </c>
      <c r="D101" s="355">
        <v>3010.42</v>
      </c>
    </row>
    <row r="102" spans="3:4" ht="15.75" customHeight="1">
      <c r="C102" s="355">
        <v>77</v>
      </c>
      <c r="D102" s="355">
        <v>3010.42</v>
      </c>
    </row>
    <row r="103" spans="3:4" ht="15.75" customHeight="1">
      <c r="C103" s="355">
        <v>78</v>
      </c>
      <c r="D103" s="355">
        <v>3010.42</v>
      </c>
    </row>
    <row r="104" spans="3:4" ht="15.75" customHeight="1">
      <c r="C104" s="355">
        <v>79</v>
      </c>
      <c r="D104" s="355">
        <v>3010.42</v>
      </c>
    </row>
    <row r="105" spans="3:4" ht="15.75" customHeight="1">
      <c r="C105" s="355">
        <v>80</v>
      </c>
      <c r="D105" s="355">
        <v>3010.42</v>
      </c>
    </row>
    <row r="106" spans="3:4" ht="15.75" customHeight="1">
      <c r="C106" s="355">
        <v>81</v>
      </c>
      <c r="D106" s="355">
        <v>3010.42</v>
      </c>
    </row>
    <row r="107" spans="3:4" ht="15.75" customHeight="1">
      <c r="C107" s="355">
        <v>82</v>
      </c>
      <c r="D107" s="355">
        <v>3010.42</v>
      </c>
    </row>
    <row r="108" spans="3:4" ht="15.75" customHeight="1">
      <c r="C108" s="355">
        <v>83</v>
      </c>
      <c r="D108" s="355">
        <v>3010.42</v>
      </c>
    </row>
    <row r="109" spans="3:4" ht="15.75" customHeight="1">
      <c r="C109" s="355">
        <v>84</v>
      </c>
      <c r="D109" s="355">
        <v>3010.42</v>
      </c>
    </row>
    <row r="110" spans="3:4" ht="15.75" customHeight="1">
      <c r="C110" s="355">
        <v>85</v>
      </c>
      <c r="D110" s="355">
        <v>3010.42</v>
      </c>
    </row>
    <row r="111" spans="3:4" ht="15.75" customHeight="1">
      <c r="C111" s="355">
        <v>86</v>
      </c>
      <c r="D111" s="355">
        <v>3010.42</v>
      </c>
    </row>
    <row r="112" spans="3:4" ht="15.75" customHeight="1">
      <c r="C112" s="355">
        <v>87</v>
      </c>
      <c r="D112" s="355">
        <v>3010.42</v>
      </c>
    </row>
    <row r="113" spans="3:4" ht="15.75" customHeight="1">
      <c r="C113" s="355">
        <v>88</v>
      </c>
      <c r="D113" s="355">
        <v>3010.42</v>
      </c>
    </row>
    <row r="114" spans="3:4" ht="15.75" customHeight="1">
      <c r="C114" s="355">
        <v>89</v>
      </c>
      <c r="D114" s="355">
        <v>3010.42</v>
      </c>
    </row>
    <row r="115" spans="3:4" ht="15.75" customHeight="1">
      <c r="C115" s="355">
        <v>90</v>
      </c>
      <c r="D115" s="355">
        <v>6020.83</v>
      </c>
    </row>
    <row r="116" spans="3:4" ht="15.75" customHeight="1">
      <c r="C116" s="355">
        <v>91</v>
      </c>
      <c r="D116" s="355">
        <v>6020.83</v>
      </c>
    </row>
    <row r="117" spans="3:4" ht="15.75" customHeight="1">
      <c r="C117" s="355">
        <v>92</v>
      </c>
      <c r="D117" s="355">
        <v>6020.83</v>
      </c>
    </row>
    <row r="118" spans="3:4" ht="15.75" customHeight="1">
      <c r="C118" s="355">
        <v>93</v>
      </c>
      <c r="D118" s="355">
        <v>6020.83</v>
      </c>
    </row>
    <row r="119" spans="3:4" ht="15.75" customHeight="1">
      <c r="C119" s="355">
        <v>94</v>
      </c>
      <c r="D119" s="355">
        <v>6020.83</v>
      </c>
    </row>
    <row r="120" spans="3:4" ht="15.75" customHeight="1">
      <c r="C120" s="355">
        <v>95</v>
      </c>
      <c r="D120" s="355">
        <v>6020.83</v>
      </c>
    </row>
    <row r="121" spans="3:4" ht="15.75" customHeight="1">
      <c r="C121" s="355">
        <v>96</v>
      </c>
      <c r="D121" s="355">
        <v>6020.83</v>
      </c>
    </row>
    <row r="122" spans="3:4" ht="15.75" customHeight="1">
      <c r="C122" s="355">
        <v>97</v>
      </c>
      <c r="D122" s="355">
        <v>6020.83</v>
      </c>
    </row>
    <row r="123" spans="3:4" ht="15.75" customHeight="1">
      <c r="C123" s="355">
        <v>98</v>
      </c>
      <c r="D123" s="355">
        <v>6020.83</v>
      </c>
    </row>
    <row r="124" spans="3:4" ht="15.75" customHeight="1">
      <c r="C124" s="355">
        <v>99</v>
      </c>
      <c r="D124" s="355">
        <v>6020.83</v>
      </c>
    </row>
    <row r="125" spans="3:4" ht="15.75" customHeight="1">
      <c r="C125" s="355">
        <v>100</v>
      </c>
      <c r="D125" s="355">
        <v>6020.83</v>
      </c>
    </row>
    <row r="126" spans="3:4" ht="15.75" customHeight="1">
      <c r="C126" s="355">
        <v>101</v>
      </c>
      <c r="D126" s="355">
        <v>6020.83</v>
      </c>
    </row>
    <row r="127" spans="3:4" ht="15.75" customHeight="1">
      <c r="C127" s="355">
        <v>102</v>
      </c>
      <c r="D127" s="355">
        <v>6020.83</v>
      </c>
    </row>
    <row r="128" spans="3:4" ht="15.75" customHeight="1">
      <c r="C128" s="355">
        <v>103</v>
      </c>
      <c r="D128" s="355">
        <v>6020.83</v>
      </c>
    </row>
    <row r="129" spans="3:4" ht="15.75" customHeight="1">
      <c r="C129" s="355">
        <v>104</v>
      </c>
      <c r="D129" s="355">
        <v>6020.83</v>
      </c>
    </row>
    <row r="130" spans="3:4" ht="15.75" customHeight="1">
      <c r="C130" s="355">
        <v>105</v>
      </c>
      <c r="D130" s="355">
        <v>6020.83</v>
      </c>
    </row>
    <row r="131" spans="3:4" ht="15.75" customHeight="1">
      <c r="C131" s="355">
        <v>106</v>
      </c>
      <c r="D131" s="355">
        <v>6020.83</v>
      </c>
    </row>
    <row r="132" spans="3:4" ht="15.75" customHeight="1">
      <c r="C132" s="355">
        <v>107</v>
      </c>
      <c r="D132" s="355">
        <v>6020.83</v>
      </c>
    </row>
    <row r="133" spans="3:4" ht="15.75" customHeight="1">
      <c r="C133" s="355">
        <v>108</v>
      </c>
      <c r="D133" s="355">
        <v>6020.83</v>
      </c>
    </row>
    <row r="134" spans="3:4" ht="15.75" customHeight="1">
      <c r="C134" s="355">
        <v>109</v>
      </c>
      <c r="D134" s="355">
        <v>6020.83</v>
      </c>
    </row>
    <row r="135" spans="3:4" ht="15.75" customHeight="1">
      <c r="C135" s="355">
        <v>110</v>
      </c>
      <c r="D135" s="355">
        <v>6020.83</v>
      </c>
    </row>
    <row r="136" spans="3:4" ht="15.75" customHeight="1">
      <c r="C136" s="355">
        <v>111</v>
      </c>
      <c r="D136" s="355">
        <v>6020.83</v>
      </c>
    </row>
    <row r="137" spans="3:4" ht="15.75" customHeight="1">
      <c r="C137" s="355">
        <v>112</v>
      </c>
      <c r="D137" s="355">
        <v>6020.83</v>
      </c>
    </row>
    <row r="138" spans="3:4" ht="15.75" customHeight="1">
      <c r="C138" s="355">
        <v>113</v>
      </c>
      <c r="D138" s="355">
        <v>6020.83</v>
      </c>
    </row>
    <row r="139" spans="3:4" ht="15.75" customHeight="1">
      <c r="C139" s="355">
        <v>114</v>
      </c>
      <c r="D139" s="355">
        <v>6020.83</v>
      </c>
    </row>
    <row r="140" spans="3:4" ht="15.75" customHeight="1">
      <c r="C140" s="355">
        <v>115</v>
      </c>
      <c r="D140" s="355">
        <v>6020.83</v>
      </c>
    </row>
    <row r="141" spans="3:4" ht="15.75" customHeight="1">
      <c r="C141" s="355">
        <v>116</v>
      </c>
      <c r="D141" s="355">
        <v>6020.83</v>
      </c>
    </row>
    <row r="142" spans="3:4" ht="15.75" customHeight="1">
      <c r="C142" s="355">
        <v>117</v>
      </c>
      <c r="D142" s="355">
        <v>6020.83</v>
      </c>
    </row>
    <row r="143" spans="3:4" ht="15.75" customHeight="1">
      <c r="C143" s="355">
        <v>118</v>
      </c>
      <c r="D143" s="355">
        <v>6020.83</v>
      </c>
    </row>
    <row r="144" spans="3:4" ht="15.75" customHeight="1">
      <c r="C144" s="355">
        <v>119</v>
      </c>
      <c r="D144" s="355">
        <v>6020.83</v>
      </c>
    </row>
    <row r="145" spans="3:4" ht="15.75" customHeight="1">
      <c r="C145" s="355">
        <v>120</v>
      </c>
      <c r="D145" s="355">
        <v>9031.25</v>
      </c>
    </row>
    <row r="146" spans="3:4" ht="15.75" customHeight="1">
      <c r="C146" s="355">
        <v>121</v>
      </c>
      <c r="D146" s="355">
        <v>9031.25</v>
      </c>
    </row>
    <row r="147" spans="3:4" ht="15.75" customHeight="1">
      <c r="C147" s="355">
        <v>122</v>
      </c>
      <c r="D147" s="355">
        <v>9031.25</v>
      </c>
    </row>
    <row r="148" spans="3:4" ht="15.75" customHeight="1">
      <c r="C148" s="355">
        <v>123</v>
      </c>
      <c r="D148" s="355">
        <v>9031.25</v>
      </c>
    </row>
    <row r="149" spans="3:4" ht="15.75" customHeight="1">
      <c r="C149" s="355">
        <v>124</v>
      </c>
      <c r="D149" s="355">
        <v>9031.25</v>
      </c>
    </row>
    <row r="150" spans="3:4" ht="15.75" customHeight="1">
      <c r="C150" s="355">
        <v>125</v>
      </c>
      <c r="D150" s="355">
        <v>9031.25</v>
      </c>
    </row>
    <row r="151" spans="3:4" ht="15.75" customHeight="1">
      <c r="C151" s="355">
        <v>126</v>
      </c>
      <c r="D151" s="355">
        <v>9031.25</v>
      </c>
    </row>
    <row r="152" spans="3:4" ht="15.75" customHeight="1">
      <c r="C152" s="355">
        <v>127</v>
      </c>
      <c r="D152" s="355">
        <v>9031.25</v>
      </c>
    </row>
    <row r="153" spans="3:4" ht="15.75" customHeight="1">
      <c r="C153" s="355">
        <v>128</v>
      </c>
      <c r="D153" s="355">
        <v>9031.25</v>
      </c>
    </row>
    <row r="154" spans="3:4" ht="15.75" customHeight="1">
      <c r="C154" s="355">
        <v>129</v>
      </c>
      <c r="D154" s="355">
        <v>9031.25</v>
      </c>
    </row>
    <row r="155" spans="3:4" ht="15.75" customHeight="1">
      <c r="C155" s="355">
        <v>130</v>
      </c>
      <c r="D155" s="355">
        <v>9031.25</v>
      </c>
    </row>
    <row r="156" spans="3:4" ht="15.75" customHeight="1">
      <c r="C156" s="355">
        <v>131</v>
      </c>
      <c r="D156" s="355">
        <v>9031.25</v>
      </c>
    </row>
    <row r="157" spans="3:4" ht="15.75" customHeight="1">
      <c r="C157" s="355">
        <v>132</v>
      </c>
      <c r="D157" s="355">
        <v>9031.25</v>
      </c>
    </row>
    <row r="158" spans="3:4" ht="15.75" customHeight="1">
      <c r="C158" s="355">
        <v>133</v>
      </c>
      <c r="D158" s="355">
        <v>9031.25</v>
      </c>
    </row>
    <row r="159" spans="3:4" ht="15.75" customHeight="1">
      <c r="C159" s="355">
        <v>134</v>
      </c>
      <c r="D159" s="355">
        <v>9031.25</v>
      </c>
    </row>
    <row r="160" spans="3:4" ht="15.75" customHeight="1">
      <c r="C160" s="355">
        <v>135</v>
      </c>
      <c r="D160" s="355">
        <v>9031.25</v>
      </c>
    </row>
    <row r="161" spans="3:4" ht="15.75" customHeight="1">
      <c r="C161" s="355">
        <v>136</v>
      </c>
      <c r="D161" s="355">
        <v>9031.25</v>
      </c>
    </row>
    <row r="162" spans="3:4" ht="15.75" customHeight="1">
      <c r="C162" s="355">
        <v>137</v>
      </c>
      <c r="D162" s="355">
        <v>9031.25</v>
      </c>
    </row>
    <row r="163" spans="3:4" ht="15.75" customHeight="1">
      <c r="C163" s="355">
        <v>138</v>
      </c>
      <c r="D163" s="355">
        <v>9031.25</v>
      </c>
    </row>
    <row r="164" spans="3:4" ht="15.75" customHeight="1">
      <c r="C164" s="355">
        <v>139</v>
      </c>
      <c r="D164" s="355">
        <v>9031.25</v>
      </c>
    </row>
    <row r="165" spans="3:4" ht="15.75" customHeight="1">
      <c r="C165" s="355">
        <v>140</v>
      </c>
      <c r="D165" s="355">
        <v>9031.25</v>
      </c>
    </row>
    <row r="166" spans="3:4" ht="15.75" customHeight="1">
      <c r="C166" s="355">
        <v>141</v>
      </c>
      <c r="D166" s="355">
        <v>9031.25</v>
      </c>
    </row>
    <row r="167" spans="3:4" ht="15.75" customHeight="1">
      <c r="C167" s="355">
        <v>142</v>
      </c>
      <c r="D167" s="355">
        <v>9031.25</v>
      </c>
    </row>
    <row r="168" spans="3:4" ht="15.75" customHeight="1">
      <c r="C168" s="355">
        <v>143</v>
      </c>
      <c r="D168" s="355">
        <v>9031.25</v>
      </c>
    </row>
    <row r="169" spans="3:4" ht="15.75" customHeight="1">
      <c r="C169" s="355">
        <v>144</v>
      </c>
      <c r="D169" s="355">
        <v>9031.25</v>
      </c>
    </row>
    <row r="170" spans="3:4" ht="15.75" customHeight="1">
      <c r="C170" s="355">
        <v>145</v>
      </c>
      <c r="D170" s="355">
        <v>9031.25</v>
      </c>
    </row>
    <row r="171" spans="3:4" ht="15.75" customHeight="1">
      <c r="C171" s="355">
        <v>146</v>
      </c>
      <c r="D171" s="355">
        <v>9031.25</v>
      </c>
    </row>
    <row r="172" spans="3:4" ht="15.75" customHeight="1">
      <c r="C172" s="355">
        <v>147</v>
      </c>
      <c r="D172" s="355">
        <v>9031.25</v>
      </c>
    </row>
    <row r="173" spans="3:4" ht="15.75" customHeight="1">
      <c r="C173" s="355">
        <v>148</v>
      </c>
      <c r="D173" s="355">
        <v>9031.25</v>
      </c>
    </row>
    <row r="174" spans="3:4" ht="15.75" customHeight="1">
      <c r="C174" s="355">
        <v>149</v>
      </c>
      <c r="D174" s="355">
        <v>9031.25</v>
      </c>
    </row>
    <row r="175" spans="3:4" ht="15.75" customHeight="1">
      <c r="C175" s="355">
        <v>150</v>
      </c>
      <c r="D175" s="355">
        <v>15053.08</v>
      </c>
    </row>
    <row r="176" spans="3:4" ht="15.75" customHeight="1">
      <c r="C176" s="355">
        <v>151</v>
      </c>
      <c r="D176" s="355">
        <v>15053.08</v>
      </c>
    </row>
    <row r="177" spans="3:4" ht="15.75" customHeight="1">
      <c r="C177" s="355">
        <v>152</v>
      </c>
      <c r="D177" s="355">
        <v>15053.08</v>
      </c>
    </row>
    <row r="178" spans="3:4" ht="15.75" customHeight="1">
      <c r="C178" s="355">
        <v>153</v>
      </c>
      <c r="D178" s="355">
        <v>15053.08</v>
      </c>
    </row>
    <row r="179" spans="3:4" ht="15.75" customHeight="1">
      <c r="C179" s="355">
        <v>154</v>
      </c>
      <c r="D179" s="355">
        <v>15053.08</v>
      </c>
    </row>
    <row r="180" spans="3:4" ht="15.75" customHeight="1">
      <c r="C180" s="355">
        <v>155</v>
      </c>
      <c r="D180" s="355">
        <v>15053.08</v>
      </c>
    </row>
    <row r="181" spans="3:4" ht="15.75" customHeight="1">
      <c r="C181" s="355">
        <v>156</v>
      </c>
      <c r="D181" s="355">
        <v>15053.08</v>
      </c>
    </row>
    <row r="182" spans="3:4" ht="15.75" customHeight="1">
      <c r="C182" s="355">
        <v>157</v>
      </c>
      <c r="D182" s="355">
        <v>15053.08</v>
      </c>
    </row>
    <row r="183" spans="3:4" ht="15.75" customHeight="1">
      <c r="C183" s="355">
        <v>158</v>
      </c>
      <c r="D183" s="355">
        <v>15053.08</v>
      </c>
    </row>
    <row r="184" spans="3:4" ht="15.75" customHeight="1">
      <c r="C184" s="355">
        <v>159</v>
      </c>
      <c r="D184" s="355">
        <v>15053.08</v>
      </c>
    </row>
    <row r="185" spans="3:4" ht="15.75" customHeight="1">
      <c r="C185" s="355">
        <v>160</v>
      </c>
      <c r="D185" s="355">
        <v>15053.08</v>
      </c>
    </row>
    <row r="186" spans="3:4" ht="15.75" customHeight="1">
      <c r="C186" s="355">
        <v>161</v>
      </c>
      <c r="D186" s="355">
        <v>15053.08</v>
      </c>
    </row>
    <row r="187" spans="3:4" ht="15.75" customHeight="1">
      <c r="C187" s="355">
        <v>162</v>
      </c>
      <c r="D187" s="355">
        <v>15053.08</v>
      </c>
    </row>
    <row r="188" spans="3:4" ht="15.75" customHeight="1">
      <c r="C188" s="355">
        <v>163</v>
      </c>
      <c r="D188" s="355">
        <v>15053.08</v>
      </c>
    </row>
    <row r="189" spans="3:4" ht="15.75" customHeight="1">
      <c r="C189" s="355">
        <v>164</v>
      </c>
      <c r="D189" s="355">
        <v>15053.08</v>
      </c>
    </row>
    <row r="190" spans="3:4" ht="15.75" customHeight="1">
      <c r="C190" s="355">
        <v>165</v>
      </c>
      <c r="D190" s="355">
        <v>15053.08</v>
      </c>
    </row>
    <row r="191" spans="3:4" ht="15.75" customHeight="1">
      <c r="C191" s="355">
        <v>166</v>
      </c>
      <c r="D191" s="355">
        <v>15053.08</v>
      </c>
    </row>
    <row r="192" spans="3:4" ht="15.75" customHeight="1">
      <c r="C192" s="355">
        <v>167</v>
      </c>
      <c r="D192" s="355">
        <v>15053.08</v>
      </c>
    </row>
    <row r="193" spans="3:4" ht="15.75" customHeight="1">
      <c r="C193" s="355">
        <v>168</v>
      </c>
      <c r="D193" s="355">
        <v>15053.08</v>
      </c>
    </row>
    <row r="194" spans="3:4" ht="15.75" customHeight="1">
      <c r="C194" s="355">
        <v>169</v>
      </c>
      <c r="D194" s="355">
        <v>15053.08</v>
      </c>
    </row>
    <row r="195" spans="3:4" ht="15.75" customHeight="1">
      <c r="C195" s="355">
        <v>170</v>
      </c>
      <c r="D195" s="355">
        <v>15053.08</v>
      </c>
    </row>
    <row r="196" spans="3:4" ht="15.75" customHeight="1">
      <c r="C196" s="355">
        <v>171</v>
      </c>
      <c r="D196" s="355">
        <v>15053.08</v>
      </c>
    </row>
    <row r="197" spans="3:4" ht="15.75" customHeight="1">
      <c r="C197" s="355">
        <v>172</v>
      </c>
      <c r="D197" s="355">
        <v>15053.08</v>
      </c>
    </row>
    <row r="198" spans="3:4" ht="15.75" customHeight="1">
      <c r="C198" s="355">
        <v>173</v>
      </c>
      <c r="D198" s="355">
        <v>15053.08</v>
      </c>
    </row>
    <row r="199" spans="3:4" ht="15.75" customHeight="1">
      <c r="C199" s="355">
        <v>174</v>
      </c>
      <c r="D199" s="355">
        <v>15053.08</v>
      </c>
    </row>
    <row r="200" spans="3:4" ht="15.75" customHeight="1">
      <c r="C200" s="355">
        <v>175</v>
      </c>
      <c r="D200" s="355">
        <v>15053.08</v>
      </c>
    </row>
    <row r="201" spans="3:4" ht="15.75" customHeight="1">
      <c r="C201" s="355">
        <v>176</v>
      </c>
      <c r="D201" s="355">
        <v>15053.08</v>
      </c>
    </row>
    <row r="202" spans="3:4" ht="15.75" customHeight="1">
      <c r="C202" s="355">
        <v>177</v>
      </c>
      <c r="D202" s="355">
        <v>15053.08</v>
      </c>
    </row>
    <row r="203" spans="3:4" ht="15.75" customHeight="1">
      <c r="C203" s="355">
        <v>178</v>
      </c>
      <c r="D203" s="355">
        <v>15053.08</v>
      </c>
    </row>
    <row r="204" spans="3:4" ht="15.75" customHeight="1">
      <c r="C204" s="355">
        <v>179</v>
      </c>
      <c r="D204" s="355">
        <v>15053.08</v>
      </c>
    </row>
    <row r="205" spans="3:4" ht="15.75" customHeight="1">
      <c r="C205" s="355">
        <v>180</v>
      </c>
      <c r="D205" s="355">
        <v>18062.5</v>
      </c>
    </row>
    <row r="206" spans="3:4" ht="15.75" customHeight="1">
      <c r="C206" s="355">
        <v>181</v>
      </c>
      <c r="D206" s="355">
        <v>18062.5</v>
      </c>
    </row>
    <row r="207" spans="3:4" ht="15.75" customHeight="1">
      <c r="C207" s="355">
        <v>182</v>
      </c>
      <c r="D207" s="355">
        <v>18062.5</v>
      </c>
    </row>
    <row r="208" spans="3:4" ht="15.75" customHeight="1">
      <c r="C208" s="355">
        <v>183</v>
      </c>
      <c r="D208" s="355">
        <v>18062.5</v>
      </c>
    </row>
    <row r="209" spans="3:4" ht="15.75" customHeight="1">
      <c r="C209" s="355">
        <v>184</v>
      </c>
      <c r="D209" s="355">
        <v>18062.5</v>
      </c>
    </row>
    <row r="210" spans="3:4" ht="15.75" customHeight="1">
      <c r="C210" s="355">
        <v>185</v>
      </c>
      <c r="D210" s="355">
        <v>18062.5</v>
      </c>
    </row>
    <row r="211" spans="3:4" ht="15.75" customHeight="1">
      <c r="C211" s="355">
        <v>186</v>
      </c>
      <c r="D211" s="355">
        <v>18062.5</v>
      </c>
    </row>
    <row r="212" spans="3:4" ht="15.75" customHeight="1">
      <c r="C212" s="355">
        <v>187</v>
      </c>
      <c r="D212" s="355">
        <v>18062.5</v>
      </c>
    </row>
    <row r="213" spans="3:4" ht="15.75" customHeight="1">
      <c r="C213" s="355">
        <v>188</v>
      </c>
      <c r="D213" s="355">
        <v>18062.5</v>
      </c>
    </row>
    <row r="214" spans="3:4" ht="15.75" customHeight="1">
      <c r="C214" s="355">
        <v>189</v>
      </c>
      <c r="D214" s="355">
        <v>18062.5</v>
      </c>
    </row>
    <row r="215" spans="3:4" ht="15.75" customHeight="1">
      <c r="C215" s="355">
        <v>190</v>
      </c>
      <c r="D215" s="355">
        <v>18062.5</v>
      </c>
    </row>
    <row r="216" spans="3:4" ht="15.75" customHeight="1">
      <c r="C216" s="355">
        <v>191</v>
      </c>
      <c r="D216" s="355">
        <v>18062.5</v>
      </c>
    </row>
    <row r="217" spans="3:4" ht="15.75" customHeight="1">
      <c r="C217" s="355">
        <v>192</v>
      </c>
      <c r="D217" s="355">
        <v>18062.5</v>
      </c>
    </row>
    <row r="218" spans="3:4" ht="15.75" customHeight="1">
      <c r="C218" s="355">
        <v>193</v>
      </c>
      <c r="D218" s="355">
        <v>18062.5</v>
      </c>
    </row>
    <row r="219" spans="3:4" ht="15.75" customHeight="1">
      <c r="C219" s="355">
        <v>194</v>
      </c>
      <c r="D219" s="355">
        <v>18062.5</v>
      </c>
    </row>
    <row r="220" spans="3:4" ht="15.75" customHeight="1">
      <c r="C220" s="355">
        <v>195</v>
      </c>
      <c r="D220" s="355">
        <v>18062.5</v>
      </c>
    </row>
    <row r="221" spans="3:4" ht="15.75" customHeight="1">
      <c r="C221" s="355">
        <v>196</v>
      </c>
      <c r="D221" s="355">
        <v>18062.5</v>
      </c>
    </row>
    <row r="222" spans="3:4" ht="15.75" customHeight="1">
      <c r="C222" s="355">
        <v>197</v>
      </c>
      <c r="D222" s="355">
        <v>18062.5</v>
      </c>
    </row>
    <row r="223" spans="3:4" ht="15.75" customHeight="1">
      <c r="C223" s="355">
        <v>198</v>
      </c>
      <c r="D223" s="355">
        <v>18062.5</v>
      </c>
    </row>
    <row r="224" spans="3:4" ht="15.75" customHeight="1">
      <c r="C224" s="355">
        <v>199</v>
      </c>
      <c r="D224" s="355">
        <v>18062.5</v>
      </c>
    </row>
    <row r="225" spans="3:4" ht="15.75" customHeight="1">
      <c r="C225" s="355">
        <v>200</v>
      </c>
      <c r="D225" s="355">
        <v>18062.5</v>
      </c>
    </row>
    <row r="226" spans="3:4" ht="15.75" customHeight="1">
      <c r="C226" s="355">
        <v>201</v>
      </c>
      <c r="D226" s="355">
        <v>18062.5</v>
      </c>
    </row>
    <row r="227" spans="3:4" ht="15.75" customHeight="1">
      <c r="C227" s="355">
        <v>202</v>
      </c>
      <c r="D227" s="355">
        <v>18062.5</v>
      </c>
    </row>
    <row r="228" spans="3:4" ht="15.75" customHeight="1">
      <c r="C228" s="355">
        <v>203</v>
      </c>
      <c r="D228" s="355">
        <v>18062.5</v>
      </c>
    </row>
    <row r="229" spans="3:4" ht="15.75" customHeight="1">
      <c r="C229" s="355">
        <v>204</v>
      </c>
      <c r="D229" s="355">
        <v>18062.5</v>
      </c>
    </row>
    <row r="230" spans="3:4" ht="15.75" customHeight="1">
      <c r="C230" s="355">
        <v>205</v>
      </c>
      <c r="D230" s="355">
        <v>18062.5</v>
      </c>
    </row>
    <row r="231" spans="3:4" ht="15.75" customHeight="1">
      <c r="C231" s="355">
        <v>206</v>
      </c>
      <c r="D231" s="355">
        <v>18062.5</v>
      </c>
    </row>
    <row r="232" spans="3:4" ht="15.75" customHeight="1">
      <c r="C232" s="355">
        <v>207</v>
      </c>
      <c r="D232" s="355">
        <v>18062.5</v>
      </c>
    </row>
    <row r="233" spans="3:4" ht="15.75" customHeight="1">
      <c r="C233" s="355">
        <v>208</v>
      </c>
      <c r="D233" s="355">
        <v>18062.5</v>
      </c>
    </row>
    <row r="234" spans="3:4" ht="15.75" customHeight="1">
      <c r="C234" s="355">
        <v>209</v>
      </c>
      <c r="D234" s="355">
        <v>18062.5</v>
      </c>
    </row>
    <row r="235" spans="3:4" ht="15.75" customHeight="1">
      <c r="C235" s="355">
        <v>210</v>
      </c>
      <c r="D235" s="355">
        <v>21072.92</v>
      </c>
    </row>
    <row r="236" spans="3:4" ht="15.75" customHeight="1">
      <c r="C236" s="355">
        <v>211</v>
      </c>
      <c r="D236" s="355">
        <v>21072.92</v>
      </c>
    </row>
    <row r="237" spans="3:4" ht="15.75" customHeight="1">
      <c r="C237" s="355">
        <v>212</v>
      </c>
      <c r="D237" s="355">
        <v>21072.92</v>
      </c>
    </row>
    <row r="238" spans="3:4" ht="15.75" customHeight="1">
      <c r="C238" s="355">
        <v>213</v>
      </c>
      <c r="D238" s="355">
        <v>21072.92</v>
      </c>
    </row>
    <row r="239" spans="3:4" ht="15.75" customHeight="1">
      <c r="C239" s="355">
        <v>214</v>
      </c>
      <c r="D239" s="355">
        <v>21072.92</v>
      </c>
    </row>
    <row r="240" spans="3:4" ht="15.75" customHeight="1">
      <c r="C240" s="355">
        <v>215</v>
      </c>
      <c r="D240" s="355">
        <v>21072.92</v>
      </c>
    </row>
    <row r="241" spans="3:4" ht="15.75" customHeight="1">
      <c r="C241" s="355">
        <v>216</v>
      </c>
      <c r="D241" s="355">
        <v>21072.92</v>
      </c>
    </row>
    <row r="242" spans="3:4" ht="15.75" customHeight="1">
      <c r="C242" s="355">
        <v>217</v>
      </c>
      <c r="D242" s="355">
        <v>21072.92</v>
      </c>
    </row>
    <row r="243" spans="3:4" ht="15.75" customHeight="1">
      <c r="C243" s="355">
        <v>218</v>
      </c>
      <c r="D243" s="355">
        <v>21072.92</v>
      </c>
    </row>
    <row r="244" spans="3:4" ht="15.75" customHeight="1">
      <c r="C244" s="355">
        <v>219</v>
      </c>
      <c r="D244" s="355">
        <v>21072.92</v>
      </c>
    </row>
    <row r="245" spans="3:4" ht="15.75" customHeight="1">
      <c r="C245" s="355">
        <v>220</v>
      </c>
      <c r="D245" s="355">
        <v>21072.92</v>
      </c>
    </row>
    <row r="246" spans="3:4" ht="15.75" customHeight="1">
      <c r="C246" s="355">
        <v>221</v>
      </c>
      <c r="D246" s="355">
        <v>21072.92</v>
      </c>
    </row>
    <row r="247" spans="3:4" ht="15.75" customHeight="1">
      <c r="C247" s="355">
        <v>222</v>
      </c>
      <c r="D247" s="355">
        <v>21072.92</v>
      </c>
    </row>
    <row r="248" spans="3:4" ht="15.75" customHeight="1">
      <c r="C248" s="355">
        <v>223</v>
      </c>
      <c r="D248" s="355">
        <v>21072.92</v>
      </c>
    </row>
    <row r="249" spans="3:4" ht="15.75" customHeight="1">
      <c r="C249" s="355">
        <v>224</v>
      </c>
      <c r="D249" s="355">
        <v>21072.92</v>
      </c>
    </row>
    <row r="250" spans="3:4" ht="15.75" customHeight="1">
      <c r="C250" s="355">
        <v>225</v>
      </c>
      <c r="D250" s="355">
        <v>21072.92</v>
      </c>
    </row>
    <row r="251" spans="3:4" ht="15.75" customHeight="1">
      <c r="C251" s="355">
        <v>226</v>
      </c>
      <c r="D251" s="355">
        <v>21072.92</v>
      </c>
    </row>
    <row r="252" spans="3:4" ht="15.75" customHeight="1">
      <c r="C252" s="355">
        <v>227</v>
      </c>
      <c r="D252" s="355">
        <v>21072.92</v>
      </c>
    </row>
    <row r="253" spans="3:4" ht="15.75" customHeight="1">
      <c r="C253" s="355">
        <v>228</v>
      </c>
      <c r="D253" s="355">
        <v>21072.92</v>
      </c>
    </row>
    <row r="254" spans="3:4" ht="15.75" customHeight="1">
      <c r="C254" s="355">
        <v>229</v>
      </c>
      <c r="D254" s="355">
        <v>21072.92</v>
      </c>
    </row>
    <row r="255" spans="3:4" ht="15.75" customHeight="1">
      <c r="C255" s="355">
        <v>230</v>
      </c>
      <c r="D255" s="355">
        <v>21072.92</v>
      </c>
    </row>
    <row r="256" spans="3:4" ht="15.75" customHeight="1">
      <c r="C256" s="355">
        <v>231</v>
      </c>
      <c r="D256" s="355">
        <v>21072.92</v>
      </c>
    </row>
    <row r="257" spans="3:4" ht="15.75" customHeight="1">
      <c r="C257" s="355">
        <v>232</v>
      </c>
      <c r="D257" s="355">
        <v>21072.92</v>
      </c>
    </row>
    <row r="258" spans="3:4" ht="15.75" customHeight="1">
      <c r="C258" s="355">
        <v>233</v>
      </c>
      <c r="D258" s="355">
        <v>21072.92</v>
      </c>
    </row>
    <row r="259" spans="3:4" ht="15.75" customHeight="1">
      <c r="C259" s="355">
        <v>234</v>
      </c>
      <c r="D259" s="355">
        <v>21072.92</v>
      </c>
    </row>
    <row r="260" spans="3:4" ht="15.75" customHeight="1">
      <c r="C260" s="355">
        <v>235</v>
      </c>
      <c r="D260" s="355">
        <v>21072.92</v>
      </c>
    </row>
    <row r="261" spans="3:4" ht="15.75" customHeight="1">
      <c r="C261" s="355">
        <v>236</v>
      </c>
      <c r="D261" s="355">
        <v>21072.92</v>
      </c>
    </row>
    <row r="262" spans="3:4" ht="15.75" customHeight="1">
      <c r="C262" s="355">
        <v>237</v>
      </c>
      <c r="D262" s="355">
        <v>21072.92</v>
      </c>
    </row>
    <row r="263" spans="3:4" ht="15.75" customHeight="1">
      <c r="C263" s="355">
        <v>238</v>
      </c>
      <c r="D263" s="355">
        <v>21072.92</v>
      </c>
    </row>
    <row r="264" spans="3:4" ht="15.75" customHeight="1">
      <c r="C264" s="355">
        <v>239</v>
      </c>
      <c r="D264" s="355">
        <v>21072.92</v>
      </c>
    </row>
    <row r="265" spans="3:4" ht="15.75" customHeight="1">
      <c r="C265" s="355">
        <v>240</v>
      </c>
      <c r="D265" s="355">
        <v>24083.33</v>
      </c>
    </row>
    <row r="266" spans="3:4" ht="15.75" customHeight="1">
      <c r="C266" s="355">
        <v>241</v>
      </c>
      <c r="D266" s="355">
        <v>24083.33</v>
      </c>
    </row>
    <row r="267" spans="3:4" ht="15.75" customHeight="1">
      <c r="C267" s="355">
        <v>242</v>
      </c>
      <c r="D267" s="355">
        <v>24083.33</v>
      </c>
    </row>
    <row r="268" spans="3:4" ht="15.75" customHeight="1">
      <c r="C268" s="355">
        <v>243</v>
      </c>
      <c r="D268" s="355">
        <v>24083.33</v>
      </c>
    </row>
    <row r="269" spans="3:4" ht="15.75" customHeight="1">
      <c r="C269" s="355">
        <v>244</v>
      </c>
      <c r="D269" s="355">
        <v>24083.33</v>
      </c>
    </row>
    <row r="270" spans="3:4" ht="15.75" customHeight="1">
      <c r="C270" s="355">
        <v>245</v>
      </c>
      <c r="D270" s="355">
        <v>24083.33</v>
      </c>
    </row>
    <row r="271" spans="3:4" ht="15.75" customHeight="1">
      <c r="C271" s="355">
        <v>246</v>
      </c>
      <c r="D271" s="355">
        <v>24083.33</v>
      </c>
    </row>
    <row r="272" spans="3:4" ht="15.75" customHeight="1">
      <c r="C272" s="355">
        <v>247</v>
      </c>
      <c r="D272" s="355">
        <v>24083.33</v>
      </c>
    </row>
    <row r="273" spans="3:4" ht="15.75" customHeight="1">
      <c r="C273" s="355">
        <v>248</v>
      </c>
      <c r="D273" s="355">
        <v>24083.33</v>
      </c>
    </row>
    <row r="274" spans="3:4" ht="15.75" customHeight="1">
      <c r="C274" s="355">
        <v>249</v>
      </c>
      <c r="D274" s="355">
        <v>24083.33</v>
      </c>
    </row>
    <row r="275" spans="3:4" ht="15.75" customHeight="1">
      <c r="C275" s="355">
        <v>250</v>
      </c>
      <c r="D275" s="355">
        <v>24083.33</v>
      </c>
    </row>
    <row r="276" spans="3:4" ht="15.75" customHeight="1">
      <c r="C276" s="355">
        <v>251</v>
      </c>
      <c r="D276" s="355">
        <v>24083.33</v>
      </c>
    </row>
    <row r="277" spans="3:4" ht="15.75" customHeight="1">
      <c r="C277" s="355">
        <v>252</v>
      </c>
      <c r="D277" s="355">
        <v>24083.33</v>
      </c>
    </row>
    <row r="278" spans="3:4" ht="15.75" customHeight="1">
      <c r="C278" s="355">
        <v>253</v>
      </c>
      <c r="D278" s="355">
        <v>24083.33</v>
      </c>
    </row>
    <row r="279" spans="3:4" ht="15.75" customHeight="1">
      <c r="C279" s="355">
        <v>254</v>
      </c>
      <c r="D279" s="355">
        <v>24083.33</v>
      </c>
    </row>
    <row r="280" spans="3:4" ht="15.75" customHeight="1">
      <c r="C280" s="355">
        <v>255</v>
      </c>
      <c r="D280" s="355">
        <v>24083.33</v>
      </c>
    </row>
    <row r="281" spans="3:4" ht="15.75" customHeight="1">
      <c r="C281" s="355">
        <v>256</v>
      </c>
      <c r="D281" s="355">
        <v>24083.33</v>
      </c>
    </row>
    <row r="282" spans="3:4" ht="15.75" customHeight="1">
      <c r="C282" s="355">
        <v>257</v>
      </c>
      <c r="D282" s="355">
        <v>24083.33</v>
      </c>
    </row>
    <row r="283" spans="3:4" ht="15.75" customHeight="1">
      <c r="C283" s="355">
        <v>258</v>
      </c>
      <c r="D283" s="355">
        <v>24083.33</v>
      </c>
    </row>
    <row r="284" spans="3:4" ht="15.75" customHeight="1">
      <c r="C284" s="355">
        <v>259</v>
      </c>
      <c r="D284" s="355">
        <v>24083.33</v>
      </c>
    </row>
    <row r="285" spans="3:4" ht="15.75" customHeight="1">
      <c r="C285" s="355">
        <v>260</v>
      </c>
      <c r="D285" s="355">
        <v>24083.33</v>
      </c>
    </row>
    <row r="286" spans="3:4" ht="15.75" customHeight="1">
      <c r="C286" s="355">
        <v>261</v>
      </c>
      <c r="D286" s="355">
        <v>24083.33</v>
      </c>
    </row>
    <row r="287" spans="3:4" ht="15.75" customHeight="1">
      <c r="C287" s="355">
        <v>262</v>
      </c>
      <c r="D287" s="355">
        <v>24083.33</v>
      </c>
    </row>
    <row r="288" spans="3:4" ht="15.75" customHeight="1">
      <c r="C288" s="355">
        <v>263</v>
      </c>
      <c r="D288" s="355">
        <v>24083.33</v>
      </c>
    </row>
    <row r="289" spans="3:4" ht="15.75" customHeight="1">
      <c r="C289" s="355">
        <v>264</v>
      </c>
      <c r="D289" s="355">
        <v>24083.33</v>
      </c>
    </row>
    <row r="290" spans="3:4" ht="15.75" customHeight="1">
      <c r="C290" s="355">
        <v>265</v>
      </c>
      <c r="D290" s="355">
        <v>24083.33</v>
      </c>
    </row>
    <row r="291" spans="3:4" ht="15.75" customHeight="1">
      <c r="C291" s="355">
        <v>266</v>
      </c>
      <c r="D291" s="355">
        <v>24083.33</v>
      </c>
    </row>
    <row r="292" spans="3:4" ht="15.75" customHeight="1">
      <c r="C292" s="355">
        <v>267</v>
      </c>
      <c r="D292" s="355">
        <v>24083.33</v>
      </c>
    </row>
    <row r="293" spans="3:4" ht="15.75" customHeight="1">
      <c r="C293" s="355">
        <v>268</v>
      </c>
      <c r="D293" s="355">
        <v>24083.33</v>
      </c>
    </row>
    <row r="294" spans="3:4" ht="15.75" customHeight="1">
      <c r="C294" s="355">
        <v>269</v>
      </c>
      <c r="D294" s="355">
        <v>24083.33</v>
      </c>
    </row>
    <row r="295" spans="3:4" ht="15.75" customHeight="1">
      <c r="C295" s="355">
        <v>270</v>
      </c>
      <c r="D295" s="355">
        <v>27093.75</v>
      </c>
    </row>
    <row r="296" spans="3:4" ht="15.75" customHeight="1">
      <c r="C296" s="355">
        <v>271</v>
      </c>
      <c r="D296" s="355">
        <v>27093.75</v>
      </c>
    </row>
    <row r="297" spans="3:4" ht="15.75" customHeight="1">
      <c r="C297" s="355">
        <v>272</v>
      </c>
      <c r="D297" s="355">
        <v>27093.75</v>
      </c>
    </row>
    <row r="298" spans="3:4" ht="15.75" customHeight="1">
      <c r="C298" s="355">
        <v>273</v>
      </c>
      <c r="D298" s="355">
        <v>27093.75</v>
      </c>
    </row>
    <row r="299" spans="3:4" ht="15.75" customHeight="1">
      <c r="C299" s="355">
        <v>274</v>
      </c>
      <c r="D299" s="355">
        <v>27093.75</v>
      </c>
    </row>
    <row r="300" spans="3:4" ht="15.75" customHeight="1">
      <c r="C300" s="355">
        <v>275</v>
      </c>
      <c r="D300" s="355">
        <v>27093.75</v>
      </c>
    </row>
    <row r="301" spans="3:4" ht="15.75" customHeight="1">
      <c r="C301" s="355">
        <v>276</v>
      </c>
      <c r="D301" s="355">
        <v>27093.75</v>
      </c>
    </row>
    <row r="302" spans="3:4" ht="15.75" customHeight="1">
      <c r="C302" s="355">
        <v>277</v>
      </c>
      <c r="D302" s="355">
        <v>27093.75</v>
      </c>
    </row>
    <row r="303" spans="3:4" ht="15.75" customHeight="1">
      <c r="C303" s="355">
        <v>278</v>
      </c>
      <c r="D303" s="355">
        <v>27093.75</v>
      </c>
    </row>
    <row r="304" spans="3:4" ht="15.75" customHeight="1">
      <c r="C304" s="355">
        <v>279</v>
      </c>
      <c r="D304" s="355">
        <v>27093.75</v>
      </c>
    </row>
    <row r="305" spans="3:4" ht="15.75" customHeight="1">
      <c r="C305" s="355">
        <v>280</v>
      </c>
      <c r="D305" s="355">
        <v>27093.75</v>
      </c>
    </row>
    <row r="306" spans="3:4" ht="15.75" customHeight="1">
      <c r="C306" s="355">
        <v>281</v>
      </c>
      <c r="D306" s="355">
        <v>27093.75</v>
      </c>
    </row>
    <row r="307" spans="3:4" ht="15.75" customHeight="1">
      <c r="C307" s="355">
        <v>282</v>
      </c>
      <c r="D307" s="355">
        <v>27093.75</v>
      </c>
    </row>
    <row r="308" spans="3:4" ht="15.75" customHeight="1">
      <c r="C308" s="355">
        <v>283</v>
      </c>
      <c r="D308" s="355">
        <v>27093.75</v>
      </c>
    </row>
    <row r="309" spans="3:4" ht="15.75" customHeight="1">
      <c r="C309" s="355">
        <v>284</v>
      </c>
      <c r="D309" s="355">
        <v>27093.75</v>
      </c>
    </row>
    <row r="310" spans="3:4" ht="15.75" customHeight="1">
      <c r="C310" s="355">
        <v>285</v>
      </c>
      <c r="D310" s="355">
        <v>27093.75</v>
      </c>
    </row>
    <row r="311" spans="3:4" ht="15.75" customHeight="1">
      <c r="C311" s="355">
        <v>286</v>
      </c>
      <c r="D311" s="355">
        <v>27093.75</v>
      </c>
    </row>
    <row r="312" spans="3:4" ht="15.75" customHeight="1">
      <c r="C312" s="355">
        <v>287</v>
      </c>
      <c r="D312" s="355">
        <v>27093.75</v>
      </c>
    </row>
    <row r="313" spans="3:4" ht="15.75" customHeight="1">
      <c r="C313" s="355">
        <v>288</v>
      </c>
      <c r="D313" s="355">
        <v>27093.75</v>
      </c>
    </row>
    <row r="314" spans="3:4" ht="15.75" customHeight="1">
      <c r="C314" s="355">
        <v>289</v>
      </c>
      <c r="D314" s="355">
        <v>27093.75</v>
      </c>
    </row>
    <row r="315" spans="3:4" ht="15.75" customHeight="1">
      <c r="C315" s="355">
        <v>290</v>
      </c>
      <c r="D315" s="355">
        <v>27093.75</v>
      </c>
    </row>
    <row r="316" spans="3:4" ht="15.75" customHeight="1">
      <c r="C316" s="355">
        <v>291</v>
      </c>
      <c r="D316" s="355">
        <v>27093.75</v>
      </c>
    </row>
    <row r="317" spans="3:4" ht="15.75" customHeight="1">
      <c r="C317" s="355">
        <v>292</v>
      </c>
      <c r="D317" s="355">
        <v>27093.75</v>
      </c>
    </row>
    <row r="318" spans="3:4" ht="15.75" customHeight="1">
      <c r="C318" s="355">
        <v>293</v>
      </c>
      <c r="D318" s="355">
        <v>27093.75</v>
      </c>
    </row>
    <row r="319" spans="3:4" ht="15.75" customHeight="1">
      <c r="C319" s="355">
        <v>294</v>
      </c>
      <c r="D319" s="355">
        <v>27093.75</v>
      </c>
    </row>
    <row r="320" spans="3:4" ht="15.75" customHeight="1">
      <c r="C320" s="355">
        <v>295</v>
      </c>
      <c r="D320" s="355">
        <v>27093.75</v>
      </c>
    </row>
    <row r="321" spans="3:4" ht="15.75" customHeight="1">
      <c r="C321" s="355">
        <v>296</v>
      </c>
      <c r="D321" s="355">
        <v>27093.75</v>
      </c>
    </row>
    <row r="322" spans="3:4" ht="15.75" customHeight="1">
      <c r="C322" s="355">
        <v>297</v>
      </c>
      <c r="D322" s="355">
        <v>27093.75</v>
      </c>
    </row>
    <row r="323" spans="3:4" ht="15.75" customHeight="1">
      <c r="C323" s="355">
        <v>298</v>
      </c>
      <c r="D323" s="355">
        <v>27093.75</v>
      </c>
    </row>
    <row r="324" spans="3:4" ht="15.75" customHeight="1">
      <c r="C324" s="355">
        <v>299</v>
      </c>
      <c r="D324" s="355">
        <v>27093.75</v>
      </c>
    </row>
    <row r="325" spans="3:4" ht="15.75" customHeight="1">
      <c r="C325" s="355">
        <v>300</v>
      </c>
      <c r="D325" s="355">
        <v>30104.17</v>
      </c>
    </row>
    <row r="326" spans="3:4" ht="15.75" customHeight="1">
      <c r="C326" s="355">
        <v>301</v>
      </c>
      <c r="D326" s="355">
        <v>30104.17</v>
      </c>
    </row>
    <row r="327" spans="3:4" ht="15.75" customHeight="1">
      <c r="C327" s="355">
        <v>302</v>
      </c>
      <c r="D327" s="355">
        <v>30104.17</v>
      </c>
    </row>
    <row r="328" spans="3:4" ht="15.75" customHeight="1">
      <c r="C328" s="355">
        <v>303</v>
      </c>
      <c r="D328" s="355">
        <v>30104.17</v>
      </c>
    </row>
    <row r="329" spans="3:4" ht="15.75" customHeight="1">
      <c r="C329" s="355">
        <v>304</v>
      </c>
      <c r="D329" s="355">
        <v>30104.17</v>
      </c>
    </row>
    <row r="330" spans="3:4" ht="15.75" customHeight="1">
      <c r="C330" s="355">
        <v>305</v>
      </c>
      <c r="D330" s="355">
        <v>30104.17</v>
      </c>
    </row>
    <row r="331" spans="3:4" ht="15.75" customHeight="1">
      <c r="C331" s="355">
        <v>306</v>
      </c>
      <c r="D331" s="355">
        <v>30104.17</v>
      </c>
    </row>
    <row r="332" spans="3:4" ht="15.75" customHeight="1">
      <c r="C332" s="355">
        <v>307</v>
      </c>
      <c r="D332" s="355">
        <v>30104.17</v>
      </c>
    </row>
    <row r="333" spans="3:4" ht="15.75" customHeight="1">
      <c r="C333" s="355">
        <v>308</v>
      </c>
      <c r="D333" s="355">
        <v>30104.17</v>
      </c>
    </row>
    <row r="334" spans="3:4" ht="15.75" customHeight="1">
      <c r="C334" s="355">
        <v>309</v>
      </c>
      <c r="D334" s="355">
        <v>30104.17</v>
      </c>
    </row>
    <row r="335" spans="3:4" ht="15.75" customHeight="1">
      <c r="C335" s="355">
        <v>310</v>
      </c>
      <c r="D335" s="355">
        <v>30104.17</v>
      </c>
    </row>
    <row r="336" spans="3:4" ht="15.75" customHeight="1">
      <c r="C336" s="355">
        <v>311</v>
      </c>
      <c r="D336" s="355">
        <v>30104.17</v>
      </c>
    </row>
    <row r="337" spans="3:4" ht="15.75" customHeight="1">
      <c r="C337" s="355">
        <v>312</v>
      </c>
      <c r="D337" s="355">
        <v>30104.17</v>
      </c>
    </row>
    <row r="338" spans="3:4" ht="15.75" customHeight="1">
      <c r="C338" s="355">
        <v>313</v>
      </c>
      <c r="D338" s="355">
        <v>30104.17</v>
      </c>
    </row>
    <row r="339" spans="3:4" ht="15.75" customHeight="1">
      <c r="C339" s="355">
        <v>314</v>
      </c>
      <c r="D339" s="355">
        <v>30104.17</v>
      </c>
    </row>
    <row r="340" spans="3:4" ht="15.75" customHeight="1">
      <c r="C340" s="355">
        <v>315</v>
      </c>
      <c r="D340" s="355">
        <v>30104.17</v>
      </c>
    </row>
    <row r="341" spans="3:4" ht="15.75" customHeight="1">
      <c r="C341" s="355">
        <v>316</v>
      </c>
      <c r="D341" s="355">
        <v>30104.17</v>
      </c>
    </row>
    <row r="342" spans="3:4" ht="15.75" customHeight="1">
      <c r="C342" s="355">
        <v>317</v>
      </c>
      <c r="D342" s="355">
        <v>30104.17</v>
      </c>
    </row>
    <row r="343" spans="3:4" ht="15.75" customHeight="1">
      <c r="C343" s="355">
        <v>318</v>
      </c>
      <c r="D343" s="355">
        <v>30104.17</v>
      </c>
    </row>
    <row r="344" spans="3:4" ht="15.75" customHeight="1">
      <c r="C344" s="355">
        <v>319</v>
      </c>
      <c r="D344" s="355">
        <v>30104.17</v>
      </c>
    </row>
    <row r="345" spans="3:4" ht="15.75" customHeight="1">
      <c r="C345" s="355">
        <v>320</v>
      </c>
      <c r="D345" s="355">
        <v>30104.17</v>
      </c>
    </row>
    <row r="346" spans="3:4" ht="15.75" customHeight="1">
      <c r="C346" s="355">
        <v>321</v>
      </c>
      <c r="D346" s="355">
        <v>30104.17</v>
      </c>
    </row>
    <row r="347" spans="3:4" ht="15.75" customHeight="1">
      <c r="C347" s="355">
        <v>322</v>
      </c>
      <c r="D347" s="355">
        <v>30104.17</v>
      </c>
    </row>
    <row r="348" spans="3:4" ht="15.75" customHeight="1">
      <c r="C348" s="355">
        <v>323</v>
      </c>
      <c r="D348" s="355">
        <v>30104.17</v>
      </c>
    </row>
    <row r="349" spans="3:4" ht="15.75" customHeight="1">
      <c r="C349" s="355">
        <v>324</v>
      </c>
      <c r="D349" s="355">
        <v>30104.17</v>
      </c>
    </row>
    <row r="350" spans="3:4" ht="15.75" customHeight="1">
      <c r="C350" s="355">
        <v>325</v>
      </c>
      <c r="D350" s="355">
        <v>30104.17</v>
      </c>
    </row>
    <row r="351" spans="3:4" ht="15.75" customHeight="1">
      <c r="C351" s="355">
        <v>326</v>
      </c>
      <c r="D351" s="355">
        <v>30104.17</v>
      </c>
    </row>
    <row r="352" spans="3:4" ht="15.75" customHeight="1">
      <c r="C352" s="355">
        <v>327</v>
      </c>
      <c r="D352" s="355">
        <v>30104.17</v>
      </c>
    </row>
    <row r="353" spans="3:4" ht="15.75" customHeight="1">
      <c r="C353" s="355">
        <v>328</v>
      </c>
      <c r="D353" s="355">
        <v>30104.17</v>
      </c>
    </row>
    <row r="354" spans="3:4" ht="15.75" customHeight="1">
      <c r="C354" s="355">
        <v>329</v>
      </c>
      <c r="D354" s="355">
        <v>30104.17</v>
      </c>
    </row>
    <row r="355" spans="3:4" ht="15.75" customHeight="1">
      <c r="C355" s="355">
        <v>330</v>
      </c>
      <c r="D355" s="355">
        <v>36125</v>
      </c>
    </row>
    <row r="356" spans="3:4" ht="15.75" customHeight="1">
      <c r="C356" s="355">
        <v>331</v>
      </c>
      <c r="D356" s="355">
        <v>36125</v>
      </c>
    </row>
    <row r="357" spans="3:4" ht="15.75" customHeight="1">
      <c r="C357" s="355">
        <v>332</v>
      </c>
      <c r="D357" s="355">
        <v>36125</v>
      </c>
    </row>
    <row r="358" spans="3:4" ht="15.75" customHeight="1">
      <c r="C358" s="355">
        <v>333</v>
      </c>
      <c r="D358" s="355">
        <v>36125</v>
      </c>
    </row>
    <row r="359" spans="3:4" ht="15.75" customHeight="1">
      <c r="C359" s="355">
        <v>334</v>
      </c>
      <c r="D359" s="355">
        <v>36125</v>
      </c>
    </row>
    <row r="360" spans="3:4" ht="15.75" customHeight="1">
      <c r="C360" s="355">
        <v>335</v>
      </c>
      <c r="D360" s="355">
        <v>36125</v>
      </c>
    </row>
    <row r="361" spans="3:4" ht="15.75" customHeight="1">
      <c r="C361" s="355">
        <v>336</v>
      </c>
      <c r="D361" s="355">
        <v>36125</v>
      </c>
    </row>
    <row r="362" spans="3:4" ht="15.75" customHeight="1">
      <c r="C362" s="355">
        <v>337</v>
      </c>
      <c r="D362" s="355">
        <v>36125</v>
      </c>
    </row>
    <row r="363" spans="3:4" ht="15.75" customHeight="1">
      <c r="C363" s="355">
        <v>338</v>
      </c>
      <c r="D363" s="355">
        <v>36125</v>
      </c>
    </row>
    <row r="364" spans="3:4" ht="15.75" customHeight="1">
      <c r="C364" s="355">
        <v>339</v>
      </c>
      <c r="D364" s="355">
        <v>36125</v>
      </c>
    </row>
    <row r="365" spans="3:4" ht="15.75" customHeight="1">
      <c r="C365" s="355">
        <v>340</v>
      </c>
      <c r="D365" s="355">
        <v>36125</v>
      </c>
    </row>
    <row r="366" spans="3:4" ht="15.75" customHeight="1">
      <c r="C366" s="355">
        <v>341</v>
      </c>
      <c r="D366" s="355">
        <v>36125</v>
      </c>
    </row>
    <row r="367" spans="3:4" ht="15.75" customHeight="1">
      <c r="C367" s="355">
        <v>342</v>
      </c>
      <c r="D367" s="355">
        <v>36125</v>
      </c>
    </row>
    <row r="368" spans="3:4" ht="15.75" customHeight="1">
      <c r="C368" s="355">
        <v>343</v>
      </c>
      <c r="D368" s="355">
        <v>36125</v>
      </c>
    </row>
    <row r="369" spans="3:4" ht="15.75" customHeight="1">
      <c r="C369" s="355">
        <v>344</v>
      </c>
      <c r="D369" s="355">
        <v>36125</v>
      </c>
    </row>
    <row r="370" spans="3:4" ht="15.75" customHeight="1">
      <c r="C370" s="355">
        <v>345</v>
      </c>
      <c r="D370" s="355">
        <v>36125</v>
      </c>
    </row>
    <row r="371" spans="3:4" ht="15.75" customHeight="1">
      <c r="C371" s="355">
        <v>346</v>
      </c>
      <c r="D371" s="355">
        <v>36125</v>
      </c>
    </row>
    <row r="372" spans="3:4" ht="15.75" customHeight="1">
      <c r="C372" s="355">
        <v>347</v>
      </c>
      <c r="D372" s="355">
        <v>36125</v>
      </c>
    </row>
    <row r="373" spans="3:4" ht="15.75" customHeight="1">
      <c r="C373" s="355">
        <v>348</v>
      </c>
      <c r="D373" s="355">
        <v>36125</v>
      </c>
    </row>
    <row r="374" spans="3:4" ht="15.75" customHeight="1">
      <c r="C374" s="355">
        <v>349</v>
      </c>
      <c r="D374" s="355">
        <v>36125</v>
      </c>
    </row>
    <row r="375" spans="3:4" ht="15.75" customHeight="1">
      <c r="C375" s="355">
        <v>350</v>
      </c>
      <c r="D375" s="355">
        <v>36125</v>
      </c>
    </row>
    <row r="376" spans="3:4" ht="15.75" customHeight="1">
      <c r="C376" s="355">
        <v>351</v>
      </c>
      <c r="D376" s="355">
        <v>36125</v>
      </c>
    </row>
    <row r="377" spans="3:4" ht="15.75" customHeight="1">
      <c r="C377" s="355">
        <v>352</v>
      </c>
      <c r="D377" s="355">
        <v>36125</v>
      </c>
    </row>
    <row r="378" spans="3:4" ht="15.75" customHeight="1">
      <c r="C378" s="355">
        <v>353</v>
      </c>
      <c r="D378" s="355">
        <v>36125</v>
      </c>
    </row>
    <row r="379" spans="3:4" ht="15.75" customHeight="1">
      <c r="C379" s="355">
        <v>354</v>
      </c>
      <c r="D379" s="355">
        <v>36125</v>
      </c>
    </row>
    <row r="380" spans="3:4" ht="15.75" customHeight="1">
      <c r="C380" s="355">
        <v>355</v>
      </c>
      <c r="D380" s="355">
        <v>36125</v>
      </c>
    </row>
    <row r="381" spans="3:4" ht="15.75" customHeight="1">
      <c r="C381" s="355">
        <v>356</v>
      </c>
      <c r="D381" s="355">
        <v>36125</v>
      </c>
    </row>
    <row r="382" spans="3:4" ht="15.75" customHeight="1">
      <c r="C382" s="355">
        <v>357</v>
      </c>
      <c r="D382" s="355">
        <v>36125</v>
      </c>
    </row>
    <row r="383" spans="3:4" ht="15.75" customHeight="1">
      <c r="C383" s="355">
        <v>358</v>
      </c>
      <c r="D383" s="355">
        <v>36125</v>
      </c>
    </row>
    <row r="384" spans="3:4" ht="15.75" customHeight="1">
      <c r="C384" s="355">
        <v>359</v>
      </c>
      <c r="D384" s="355">
        <v>36125</v>
      </c>
    </row>
    <row r="385" spans="3:4" ht="15.75" customHeight="1">
      <c r="C385" s="355">
        <v>360</v>
      </c>
      <c r="D385" s="355">
        <v>42145.83</v>
      </c>
    </row>
    <row r="386" spans="3:4" ht="15.75" customHeight="1">
      <c r="C386" s="355">
        <v>361</v>
      </c>
      <c r="D386" s="355">
        <v>42145.83</v>
      </c>
    </row>
    <row r="387" spans="3:4" ht="15.75" customHeight="1">
      <c r="C387" s="355">
        <v>362</v>
      </c>
      <c r="D387" s="355">
        <v>42145.83</v>
      </c>
    </row>
    <row r="388" spans="3:4" ht="15.75" customHeight="1">
      <c r="C388" s="355">
        <v>363</v>
      </c>
      <c r="D388" s="355">
        <v>42145.83</v>
      </c>
    </row>
    <row r="389" spans="3:4" ht="15.75" customHeight="1">
      <c r="C389" s="355">
        <v>364</v>
      </c>
      <c r="D389" s="355">
        <v>42145.83</v>
      </c>
    </row>
    <row r="390" spans="3:4" ht="15.75" customHeight="1">
      <c r="C390" s="355">
        <v>365</v>
      </c>
      <c r="D390" s="355">
        <v>42145.83</v>
      </c>
    </row>
    <row r="391" spans="3:4" ht="15.75" customHeight="1">
      <c r="C391" s="355">
        <v>366</v>
      </c>
      <c r="D391" s="355">
        <v>42145.83</v>
      </c>
    </row>
    <row r="392" spans="3:4" ht="15.75" customHeight="1">
      <c r="C392" s="355">
        <v>367</v>
      </c>
      <c r="D392" s="355">
        <v>42145.83</v>
      </c>
    </row>
    <row r="393" spans="3:4" ht="15.75" customHeight="1">
      <c r="C393" s="355">
        <v>368</v>
      </c>
      <c r="D393" s="355">
        <v>42145.83</v>
      </c>
    </row>
    <row r="394" spans="3:4" ht="15.75" customHeight="1">
      <c r="C394" s="355">
        <v>369</v>
      </c>
      <c r="D394" s="355">
        <v>42145.83</v>
      </c>
    </row>
    <row r="395" spans="3:4" ht="15.75" customHeight="1">
      <c r="C395" s="355">
        <v>370</v>
      </c>
      <c r="D395" s="355">
        <v>42145.83</v>
      </c>
    </row>
    <row r="396" spans="3:4" ht="15.75" customHeight="1">
      <c r="C396" s="355">
        <v>371</v>
      </c>
      <c r="D396" s="355">
        <v>42145.83</v>
      </c>
    </row>
    <row r="397" spans="3:4" ht="15.75" customHeight="1">
      <c r="C397" s="355">
        <v>372</v>
      </c>
      <c r="D397" s="355">
        <v>42145.83</v>
      </c>
    </row>
    <row r="398" spans="3:4" ht="15.75" customHeight="1">
      <c r="C398" s="355">
        <v>373</v>
      </c>
      <c r="D398" s="355">
        <v>42145.83</v>
      </c>
    </row>
    <row r="399" spans="3:4" ht="15.75" customHeight="1">
      <c r="C399" s="355">
        <v>374</v>
      </c>
      <c r="D399" s="355">
        <v>42145.83</v>
      </c>
    </row>
    <row r="400" spans="3:4" ht="15.75" customHeight="1">
      <c r="C400" s="355">
        <v>375</v>
      </c>
      <c r="D400" s="355">
        <v>42145.83</v>
      </c>
    </row>
    <row r="401" spans="3:4" ht="15.75" customHeight="1">
      <c r="C401" s="355">
        <v>376</v>
      </c>
      <c r="D401" s="355">
        <v>42145.83</v>
      </c>
    </row>
    <row r="402" spans="3:4" ht="15.75" customHeight="1">
      <c r="C402" s="355">
        <v>377</v>
      </c>
      <c r="D402" s="355">
        <v>42145.83</v>
      </c>
    </row>
    <row r="403" spans="3:4" ht="15.75" customHeight="1">
      <c r="C403" s="355">
        <v>378</v>
      </c>
      <c r="D403" s="355">
        <v>42145.83</v>
      </c>
    </row>
    <row r="404" spans="3:4" ht="15.75" customHeight="1">
      <c r="C404" s="355">
        <v>379</v>
      </c>
      <c r="D404" s="355">
        <v>42145.83</v>
      </c>
    </row>
    <row r="405" spans="3:4" ht="15.75" customHeight="1">
      <c r="C405" s="355">
        <v>380</v>
      </c>
      <c r="D405" s="355">
        <v>42145.83</v>
      </c>
    </row>
    <row r="406" spans="3:4" ht="15.75" customHeight="1">
      <c r="C406" s="355">
        <v>381</v>
      </c>
      <c r="D406" s="355">
        <v>42145.83</v>
      </c>
    </row>
    <row r="407" spans="3:4" ht="15.75" customHeight="1">
      <c r="C407" s="355">
        <v>382</v>
      </c>
      <c r="D407" s="355">
        <v>42145.83</v>
      </c>
    </row>
    <row r="408" spans="3:4" ht="15.75" customHeight="1">
      <c r="C408" s="355">
        <v>383</v>
      </c>
      <c r="D408" s="355">
        <v>42145.83</v>
      </c>
    </row>
    <row r="409" spans="3:4" ht="15.75" customHeight="1">
      <c r="C409" s="355">
        <v>384</v>
      </c>
      <c r="D409" s="355">
        <v>42145.83</v>
      </c>
    </row>
    <row r="410" spans="3:4" ht="15.75" customHeight="1">
      <c r="C410" s="355">
        <v>385</v>
      </c>
      <c r="D410" s="355">
        <v>42145.83</v>
      </c>
    </row>
    <row r="411" spans="3:4" ht="15.75" customHeight="1">
      <c r="C411" s="355">
        <v>386</v>
      </c>
      <c r="D411" s="355">
        <v>42145.83</v>
      </c>
    </row>
    <row r="412" spans="3:4" ht="15.75" customHeight="1">
      <c r="C412" s="355">
        <v>387</v>
      </c>
      <c r="D412" s="355">
        <v>42145.83</v>
      </c>
    </row>
    <row r="413" spans="3:4" ht="15.75" customHeight="1">
      <c r="C413" s="355">
        <v>388</v>
      </c>
      <c r="D413" s="355">
        <v>42145.83</v>
      </c>
    </row>
    <row r="414" spans="3:4" ht="15.75" customHeight="1">
      <c r="C414" s="355">
        <v>389</v>
      </c>
      <c r="D414" s="355">
        <v>42145.83</v>
      </c>
    </row>
    <row r="415" spans="3:4" ht="15.75" customHeight="1">
      <c r="C415" s="355">
        <v>390</v>
      </c>
      <c r="D415" s="355">
        <v>48166.67</v>
      </c>
    </row>
    <row r="416" spans="3:4" ht="15.75" customHeight="1">
      <c r="C416" s="355">
        <v>391</v>
      </c>
      <c r="D416" s="355">
        <v>48166.67</v>
      </c>
    </row>
    <row r="417" spans="3:4" ht="15.75" customHeight="1">
      <c r="C417" s="355">
        <v>392</v>
      </c>
      <c r="D417" s="355">
        <v>48166.67</v>
      </c>
    </row>
    <row r="418" spans="3:4" ht="15.75" customHeight="1">
      <c r="C418" s="355">
        <v>393</v>
      </c>
      <c r="D418" s="355">
        <v>48166.67</v>
      </c>
    </row>
    <row r="419" spans="3:4" ht="15.75" customHeight="1">
      <c r="C419" s="355">
        <v>394</v>
      </c>
      <c r="D419" s="355">
        <v>48166.67</v>
      </c>
    </row>
    <row r="420" spans="3:4" ht="15.75" customHeight="1">
      <c r="C420" s="355">
        <v>395</v>
      </c>
      <c r="D420" s="355">
        <v>48166.67</v>
      </c>
    </row>
    <row r="421" spans="3:4" ht="15.75" customHeight="1">
      <c r="C421" s="355">
        <v>396</v>
      </c>
      <c r="D421" s="355">
        <v>48166.67</v>
      </c>
    </row>
    <row r="422" spans="3:4" ht="15.75" customHeight="1">
      <c r="C422" s="355">
        <v>397</v>
      </c>
      <c r="D422" s="355">
        <v>48166.67</v>
      </c>
    </row>
    <row r="423" spans="3:4" ht="15.75" customHeight="1">
      <c r="C423" s="355">
        <v>398</v>
      </c>
      <c r="D423" s="355">
        <v>48166.67</v>
      </c>
    </row>
    <row r="424" spans="3:4" ht="15.75" customHeight="1">
      <c r="C424" s="355">
        <v>399</v>
      </c>
      <c r="D424" s="355">
        <v>48166.67</v>
      </c>
    </row>
    <row r="425" spans="3:4" ht="15.75" customHeight="1">
      <c r="C425" s="355">
        <v>400</v>
      </c>
      <c r="D425" s="355">
        <v>48166.67</v>
      </c>
    </row>
    <row r="426" spans="3:4" ht="15.75" customHeight="1">
      <c r="C426" s="355">
        <v>401</v>
      </c>
      <c r="D426" s="355">
        <v>48166.67</v>
      </c>
    </row>
    <row r="427" spans="3:4" ht="15.75" customHeight="1">
      <c r="C427" s="355">
        <v>402</v>
      </c>
      <c r="D427" s="355">
        <v>48166.67</v>
      </c>
    </row>
    <row r="428" spans="3:4" ht="15.75" customHeight="1">
      <c r="C428" s="355">
        <v>403</v>
      </c>
      <c r="D428" s="355">
        <v>48166.67</v>
      </c>
    </row>
    <row r="429" spans="3:4" ht="15.75" customHeight="1">
      <c r="C429" s="355">
        <v>404</v>
      </c>
      <c r="D429" s="355">
        <v>48166.67</v>
      </c>
    </row>
    <row r="430" spans="3:4" ht="15.75" customHeight="1">
      <c r="C430" s="355">
        <v>405</v>
      </c>
      <c r="D430" s="355">
        <v>48166.67</v>
      </c>
    </row>
    <row r="431" spans="3:4" ht="15.75" customHeight="1">
      <c r="C431" s="355">
        <v>406</v>
      </c>
      <c r="D431" s="355">
        <v>48166.67</v>
      </c>
    </row>
    <row r="432" spans="3:4" ht="15.75" customHeight="1">
      <c r="C432" s="355">
        <v>407</v>
      </c>
      <c r="D432" s="355">
        <v>48166.67</v>
      </c>
    </row>
    <row r="433" spans="3:4" ht="15.75" customHeight="1">
      <c r="C433" s="355">
        <v>408</v>
      </c>
      <c r="D433" s="355">
        <v>48166.67</v>
      </c>
    </row>
    <row r="434" spans="3:4" ht="15.75" customHeight="1">
      <c r="C434" s="355">
        <v>409</v>
      </c>
      <c r="D434" s="355">
        <v>48166.67</v>
      </c>
    </row>
    <row r="435" spans="3:4" ht="15.75" customHeight="1">
      <c r="C435" s="355">
        <v>410</v>
      </c>
      <c r="D435" s="355">
        <v>48166.67</v>
      </c>
    </row>
    <row r="436" spans="3:4" ht="15.75" customHeight="1">
      <c r="C436" s="355">
        <v>411</v>
      </c>
      <c r="D436" s="355">
        <v>48166.67</v>
      </c>
    </row>
    <row r="437" spans="3:4" ht="15.75" customHeight="1">
      <c r="C437" s="355">
        <v>412</v>
      </c>
      <c r="D437" s="355">
        <v>48166.67</v>
      </c>
    </row>
    <row r="438" spans="3:4" ht="15.75" customHeight="1">
      <c r="C438" s="355">
        <v>413</v>
      </c>
      <c r="D438" s="355">
        <v>48166.67</v>
      </c>
    </row>
    <row r="439" spans="3:4" ht="15.75" customHeight="1">
      <c r="C439" s="355">
        <v>414</v>
      </c>
      <c r="D439" s="355">
        <v>48166.67</v>
      </c>
    </row>
    <row r="440" spans="3:4" ht="15.75" customHeight="1">
      <c r="C440" s="355">
        <v>415</v>
      </c>
      <c r="D440" s="355">
        <v>48166.67</v>
      </c>
    </row>
    <row r="441" spans="3:4" ht="15.75" customHeight="1">
      <c r="C441" s="355">
        <v>416</v>
      </c>
      <c r="D441" s="355">
        <v>48166.67</v>
      </c>
    </row>
    <row r="442" spans="3:4" ht="15.75" customHeight="1">
      <c r="C442" s="355">
        <v>417</v>
      </c>
      <c r="D442" s="355">
        <v>48166.67</v>
      </c>
    </row>
    <row r="443" spans="3:4" ht="15.75" customHeight="1">
      <c r="C443" s="355">
        <v>418</v>
      </c>
      <c r="D443" s="355">
        <v>48166.67</v>
      </c>
    </row>
    <row r="444" spans="3:4" ht="15.75" customHeight="1">
      <c r="C444" s="355">
        <v>419</v>
      </c>
      <c r="D444" s="355">
        <v>48166.67</v>
      </c>
    </row>
    <row r="445" spans="3:4" ht="15.75" customHeight="1">
      <c r="C445" s="355">
        <v>420</v>
      </c>
      <c r="D445" s="355">
        <v>54187.5</v>
      </c>
    </row>
    <row r="446" spans="3:4" ht="15.75" customHeight="1">
      <c r="C446" s="355">
        <v>421</v>
      </c>
      <c r="D446" s="355">
        <v>54187.5</v>
      </c>
    </row>
    <row r="447" spans="3:4" ht="15.75" customHeight="1">
      <c r="C447" s="355">
        <v>422</v>
      </c>
      <c r="D447" s="355">
        <v>54187.5</v>
      </c>
    </row>
    <row r="448" spans="3:4" ht="15.75" customHeight="1">
      <c r="C448" s="355">
        <v>423</v>
      </c>
      <c r="D448" s="355">
        <v>54187.5</v>
      </c>
    </row>
    <row r="449" spans="3:4" ht="15.75" customHeight="1">
      <c r="C449" s="355">
        <v>424</v>
      </c>
      <c r="D449" s="355">
        <v>54187.5</v>
      </c>
    </row>
    <row r="450" spans="3:4" ht="15.75" customHeight="1">
      <c r="C450" s="355">
        <v>425</v>
      </c>
      <c r="D450" s="355">
        <v>54187.5</v>
      </c>
    </row>
    <row r="451" spans="3:4" ht="15.75" customHeight="1">
      <c r="C451" s="355">
        <v>426</v>
      </c>
      <c r="D451" s="355">
        <v>54187.5</v>
      </c>
    </row>
    <row r="452" spans="3:4" ht="15.75" customHeight="1">
      <c r="C452" s="355">
        <v>427</v>
      </c>
      <c r="D452" s="355">
        <v>54187.5</v>
      </c>
    </row>
    <row r="453" spans="3:4" ht="15.75" customHeight="1">
      <c r="C453" s="355">
        <v>428</v>
      </c>
      <c r="D453" s="355">
        <v>54187.5</v>
      </c>
    </row>
    <row r="454" spans="3:4" ht="15.75" customHeight="1">
      <c r="C454" s="355">
        <v>429</v>
      </c>
      <c r="D454" s="355">
        <v>54187.5</v>
      </c>
    </row>
    <row r="455" spans="3:4" ht="15.75" customHeight="1">
      <c r="C455" s="355">
        <v>430</v>
      </c>
      <c r="D455" s="355">
        <v>54187.5</v>
      </c>
    </row>
    <row r="456" spans="3:4" ht="15.75" customHeight="1">
      <c r="C456" s="355">
        <v>431</v>
      </c>
      <c r="D456" s="355">
        <v>54187.5</v>
      </c>
    </row>
    <row r="457" spans="3:4" ht="15.75" customHeight="1">
      <c r="C457" s="355">
        <v>432</v>
      </c>
      <c r="D457" s="355">
        <v>54187.5</v>
      </c>
    </row>
    <row r="458" spans="3:4" ht="15.75" customHeight="1">
      <c r="C458" s="355">
        <v>433</v>
      </c>
      <c r="D458" s="355">
        <v>54187.5</v>
      </c>
    </row>
    <row r="459" spans="3:4" ht="15.75" customHeight="1">
      <c r="C459" s="355">
        <v>434</v>
      </c>
      <c r="D459" s="355">
        <v>54187.5</v>
      </c>
    </row>
    <row r="460" spans="3:4" ht="15.75" customHeight="1">
      <c r="C460" s="355">
        <v>435</v>
      </c>
      <c r="D460" s="355">
        <v>54187.5</v>
      </c>
    </row>
    <row r="461" spans="3:4" ht="15.75" customHeight="1">
      <c r="C461" s="355">
        <v>436</v>
      </c>
      <c r="D461" s="355">
        <v>54187.5</v>
      </c>
    </row>
    <row r="462" spans="3:4" ht="15.75" customHeight="1">
      <c r="C462" s="355">
        <v>437</v>
      </c>
      <c r="D462" s="355">
        <v>54187.5</v>
      </c>
    </row>
    <row r="463" spans="3:4" ht="15.75" customHeight="1">
      <c r="C463" s="355">
        <v>438</v>
      </c>
      <c r="D463" s="355">
        <v>54187.5</v>
      </c>
    </row>
    <row r="464" spans="3:4" ht="15.75" customHeight="1">
      <c r="C464" s="355">
        <v>439</v>
      </c>
      <c r="D464" s="355">
        <v>54187.5</v>
      </c>
    </row>
    <row r="465" spans="3:4" ht="15.75" customHeight="1">
      <c r="C465" s="355">
        <v>440</v>
      </c>
      <c r="D465" s="355">
        <v>54187.5</v>
      </c>
    </row>
    <row r="466" spans="3:4" ht="15.75" customHeight="1">
      <c r="C466" s="355">
        <v>441</v>
      </c>
      <c r="D466" s="355">
        <v>54187.5</v>
      </c>
    </row>
    <row r="467" spans="3:4" ht="15.75" customHeight="1">
      <c r="C467" s="355">
        <v>442</v>
      </c>
      <c r="D467" s="355">
        <v>54187.5</v>
      </c>
    </row>
    <row r="468" spans="3:4" ht="15.75" customHeight="1">
      <c r="C468" s="355">
        <v>443</v>
      </c>
      <c r="D468" s="355">
        <v>54187.5</v>
      </c>
    </row>
    <row r="469" spans="3:4" ht="15.75" customHeight="1">
      <c r="C469" s="355">
        <v>444</v>
      </c>
      <c r="D469" s="355">
        <v>54187.5</v>
      </c>
    </row>
    <row r="470" spans="3:4" ht="15.75" customHeight="1">
      <c r="C470" s="355">
        <v>445</v>
      </c>
      <c r="D470" s="355">
        <v>54187.5</v>
      </c>
    </row>
    <row r="471" spans="3:4" ht="15.75" customHeight="1">
      <c r="C471" s="355">
        <v>446</v>
      </c>
      <c r="D471" s="355">
        <v>54187.5</v>
      </c>
    </row>
    <row r="472" spans="3:4" ht="15.75" customHeight="1">
      <c r="C472" s="355">
        <v>447</v>
      </c>
      <c r="D472" s="355">
        <v>54187.5</v>
      </c>
    </row>
    <row r="473" spans="3:4" ht="15.75" customHeight="1">
      <c r="C473" s="355">
        <v>448</v>
      </c>
      <c r="D473" s="355">
        <v>54187.5</v>
      </c>
    </row>
    <row r="474" spans="3:4" ht="15.75" customHeight="1">
      <c r="C474" s="355">
        <v>449</v>
      </c>
      <c r="D474" s="355">
        <v>54187.5</v>
      </c>
    </row>
    <row r="475" spans="3:4" ht="15.75" customHeight="1">
      <c r="C475" s="355">
        <v>450</v>
      </c>
      <c r="D475" s="355">
        <v>60208.33</v>
      </c>
    </row>
    <row r="476" spans="3:4" ht="15.75" customHeight="1">
      <c r="C476" s="355">
        <v>451</v>
      </c>
      <c r="D476" s="355">
        <v>60208.33</v>
      </c>
    </row>
    <row r="477" spans="3:4" ht="15.75" customHeight="1">
      <c r="C477" s="355">
        <v>452</v>
      </c>
      <c r="D477" s="355">
        <v>60208.33</v>
      </c>
    </row>
    <row r="478" spans="3:4" ht="15.75" customHeight="1">
      <c r="C478" s="355">
        <v>453</v>
      </c>
      <c r="D478" s="355">
        <v>60208.33</v>
      </c>
    </row>
    <row r="479" spans="3:4" ht="15.75" customHeight="1">
      <c r="C479" s="355">
        <v>454</v>
      </c>
      <c r="D479" s="355">
        <v>60208.33</v>
      </c>
    </row>
    <row r="480" spans="3:4" ht="15.75" customHeight="1">
      <c r="C480" s="355">
        <v>455</v>
      </c>
      <c r="D480" s="355">
        <v>60208.33</v>
      </c>
    </row>
    <row r="481" spans="3:4" ht="15.75" customHeight="1">
      <c r="C481" s="355">
        <v>456</v>
      </c>
      <c r="D481" s="355">
        <v>60208.33</v>
      </c>
    </row>
    <row r="482" spans="3:4" ht="15.75" customHeight="1">
      <c r="C482" s="355">
        <v>457</v>
      </c>
      <c r="D482" s="355">
        <v>60208.33</v>
      </c>
    </row>
    <row r="483" spans="3:4" ht="15.75" customHeight="1">
      <c r="C483" s="355">
        <v>458</v>
      </c>
      <c r="D483" s="355">
        <v>60208.33</v>
      </c>
    </row>
    <row r="484" spans="3:4" ht="15.75" customHeight="1">
      <c r="C484" s="355">
        <v>459</v>
      </c>
      <c r="D484" s="355">
        <v>60208.33</v>
      </c>
    </row>
    <row r="485" spans="3:4" ht="15.75" customHeight="1">
      <c r="C485" s="355">
        <v>460</v>
      </c>
      <c r="D485" s="355">
        <v>60208.33</v>
      </c>
    </row>
    <row r="486" spans="3:4" ht="15.75" customHeight="1">
      <c r="C486" s="355">
        <v>461</v>
      </c>
      <c r="D486" s="355">
        <v>60208.33</v>
      </c>
    </row>
    <row r="487" spans="3:4" ht="15.75" customHeight="1">
      <c r="C487" s="355">
        <v>462</v>
      </c>
      <c r="D487" s="355">
        <v>60208.33</v>
      </c>
    </row>
    <row r="488" spans="3:4" ht="15.75" customHeight="1">
      <c r="C488" s="355">
        <v>463</v>
      </c>
      <c r="D488" s="355">
        <v>60208.33</v>
      </c>
    </row>
    <row r="489" spans="3:4" ht="15.75" customHeight="1">
      <c r="C489" s="355">
        <v>464</v>
      </c>
      <c r="D489" s="355">
        <v>60208.33</v>
      </c>
    </row>
    <row r="490" spans="3:4" ht="15.75" customHeight="1">
      <c r="C490" s="355">
        <v>465</v>
      </c>
      <c r="D490" s="355">
        <v>60208.33</v>
      </c>
    </row>
    <row r="491" spans="3:4" ht="15.75" customHeight="1">
      <c r="C491" s="355">
        <v>466</v>
      </c>
      <c r="D491" s="355">
        <v>60208.33</v>
      </c>
    </row>
    <row r="492" spans="3:4" ht="15.75" customHeight="1">
      <c r="C492" s="355">
        <v>467</v>
      </c>
      <c r="D492" s="355">
        <v>60208.33</v>
      </c>
    </row>
    <row r="493" spans="3:4" ht="15.75" customHeight="1">
      <c r="C493" s="355">
        <v>468</v>
      </c>
      <c r="D493" s="355">
        <v>60208.33</v>
      </c>
    </row>
    <row r="494" spans="3:4" ht="15.75" customHeight="1">
      <c r="C494" s="355">
        <v>469</v>
      </c>
      <c r="D494" s="355">
        <v>60208.33</v>
      </c>
    </row>
    <row r="495" spans="3:4" ht="15.75" customHeight="1">
      <c r="C495" s="355">
        <v>470</v>
      </c>
      <c r="D495" s="355">
        <v>60208.33</v>
      </c>
    </row>
    <row r="496" spans="3:4" ht="15.75" customHeight="1">
      <c r="C496" s="355">
        <v>471</v>
      </c>
      <c r="D496" s="355">
        <v>60208.33</v>
      </c>
    </row>
    <row r="497" spans="3:4" ht="15.75" customHeight="1">
      <c r="C497" s="355">
        <v>472</v>
      </c>
      <c r="D497" s="355">
        <v>60208.33</v>
      </c>
    </row>
    <row r="498" spans="3:4" ht="15.75" customHeight="1">
      <c r="C498" s="355">
        <v>473</v>
      </c>
      <c r="D498" s="355">
        <v>60208.33</v>
      </c>
    </row>
    <row r="499" spans="3:4" ht="15.75" customHeight="1">
      <c r="C499" s="355">
        <v>474</v>
      </c>
      <c r="D499" s="355">
        <v>60208.33</v>
      </c>
    </row>
    <row r="500" spans="3:4" ht="15.75" customHeight="1">
      <c r="C500" s="355">
        <v>475</v>
      </c>
      <c r="D500" s="355">
        <v>60208.33</v>
      </c>
    </row>
    <row r="501" spans="3:4" ht="15.75" customHeight="1">
      <c r="C501" s="355">
        <v>476</v>
      </c>
      <c r="D501" s="355">
        <v>60208.33</v>
      </c>
    </row>
    <row r="502" spans="3:4" ht="15.75" customHeight="1">
      <c r="C502" s="355">
        <v>477</v>
      </c>
      <c r="D502" s="355">
        <v>60208.33</v>
      </c>
    </row>
    <row r="503" spans="3:4" ht="15.75" customHeight="1">
      <c r="C503" s="355">
        <v>478</v>
      </c>
      <c r="D503" s="355">
        <v>60208.33</v>
      </c>
    </row>
    <row r="504" spans="3:4" ht="15.75" customHeight="1">
      <c r="C504" s="355">
        <v>479</v>
      </c>
      <c r="D504" s="355">
        <v>60208.33</v>
      </c>
    </row>
    <row r="505" spans="3:4" ht="15.75" customHeight="1">
      <c r="C505" s="355">
        <v>480</v>
      </c>
      <c r="D505" s="355">
        <v>60208.33</v>
      </c>
    </row>
    <row r="506" spans="3:4" ht="15.75" customHeight="1">
      <c r="C506" s="210" t="s">
        <v>167</v>
      </c>
      <c r="D506" s="355">
        <v>60208.33</v>
      </c>
    </row>
    <row r="507" spans="3:4" ht="15.75" customHeight="1">
      <c r="C507" s="355"/>
    </row>
    <row r="508" spans="3:4" ht="15.75" customHeight="1">
      <c r="C508" s="355"/>
    </row>
    <row r="509" spans="3:4" ht="15.75" customHeight="1">
      <c r="C509" s="355"/>
    </row>
    <row r="510" spans="3:4" ht="15.75" customHeight="1">
      <c r="C510" s="355"/>
    </row>
    <row r="511" spans="3:4" ht="15.75" customHeight="1">
      <c r="C511" s="355"/>
    </row>
    <row r="512" spans="3:4" ht="15.75" customHeight="1">
      <c r="C512" s="355"/>
    </row>
    <row r="513" spans="3:3" ht="15.75" customHeight="1">
      <c r="C513" s="355"/>
    </row>
    <row r="514" spans="3:3" ht="15.75" customHeight="1">
      <c r="C514" s="355"/>
    </row>
    <row r="515" spans="3:3" ht="15.75" customHeight="1">
      <c r="C515" s="355"/>
    </row>
    <row r="516" spans="3:3" ht="15.75" customHeight="1">
      <c r="C516" s="355"/>
    </row>
    <row r="517" spans="3:3" ht="15.75" customHeight="1">
      <c r="C517" s="355"/>
    </row>
    <row r="518" spans="3:3" ht="15.75" customHeight="1">
      <c r="C518" s="355"/>
    </row>
    <row r="519" spans="3:3" ht="15.75" customHeight="1">
      <c r="C519" s="355"/>
    </row>
    <row r="520" spans="3:3" ht="15.75" customHeight="1">
      <c r="C520" s="355"/>
    </row>
    <row r="521" spans="3:3" ht="15.75" customHeight="1">
      <c r="C521" s="355"/>
    </row>
    <row r="522" spans="3:3" ht="15.75" customHeight="1">
      <c r="C522" s="355"/>
    </row>
    <row r="523" spans="3:3" ht="15.75" customHeight="1">
      <c r="C523" s="355"/>
    </row>
    <row r="524" spans="3:3" ht="15.75" customHeight="1">
      <c r="C524" s="355"/>
    </row>
    <row r="525" spans="3:3" ht="15.75" customHeight="1">
      <c r="C525" s="355"/>
    </row>
    <row r="526" spans="3:3" ht="15.75" customHeight="1">
      <c r="C526" s="355"/>
    </row>
    <row r="527" spans="3:3" ht="15.75" customHeight="1">
      <c r="C527" s="355"/>
    </row>
    <row r="528" spans="3:3" ht="15.75" customHeight="1">
      <c r="C528" s="355"/>
    </row>
    <row r="529" spans="3:3" ht="15.75" customHeight="1">
      <c r="C529" s="355"/>
    </row>
    <row r="530" spans="3:3" ht="15.75" customHeight="1">
      <c r="C530" s="355"/>
    </row>
    <row r="531" spans="3:3" ht="15.75" customHeight="1">
      <c r="C531" s="355"/>
    </row>
    <row r="532" spans="3:3" ht="15.75" customHeight="1">
      <c r="C532" s="355"/>
    </row>
    <row r="533" spans="3:3" ht="15.75" customHeight="1">
      <c r="C533" s="355"/>
    </row>
    <row r="534" spans="3:3" ht="15.75" customHeight="1">
      <c r="C534" s="355"/>
    </row>
    <row r="535" spans="3:3" ht="15.75" customHeight="1">
      <c r="C535" s="355"/>
    </row>
    <row r="536" spans="3:3" ht="15.75" customHeight="1">
      <c r="C536" s="355"/>
    </row>
    <row r="537" spans="3:3" ht="15.75" customHeight="1">
      <c r="C537" s="355"/>
    </row>
    <row r="538" spans="3:3" ht="15.75" customHeight="1">
      <c r="C538" s="355"/>
    </row>
    <row r="539" spans="3:3" ht="15.75" customHeight="1">
      <c r="C539" s="355"/>
    </row>
    <row r="540" spans="3:3" ht="15.75" customHeight="1">
      <c r="C540" s="355"/>
    </row>
    <row r="541" spans="3:3" ht="15.75" customHeight="1">
      <c r="C541" s="355"/>
    </row>
    <row r="542" spans="3:3" ht="15.75" customHeight="1">
      <c r="C542" s="355"/>
    </row>
    <row r="543" spans="3:3" ht="15.75" customHeight="1">
      <c r="C543" s="355"/>
    </row>
    <row r="544" spans="3:3" ht="15.75" customHeight="1">
      <c r="C544" s="355"/>
    </row>
    <row r="545" spans="3:3" ht="15.75" customHeight="1">
      <c r="C545" s="355"/>
    </row>
    <row r="546" spans="3:3" ht="15.75" customHeight="1">
      <c r="C546" s="355"/>
    </row>
    <row r="547" spans="3:3" ht="15.75" customHeight="1">
      <c r="C547" s="355"/>
    </row>
    <row r="548" spans="3:3" ht="15.75" customHeight="1">
      <c r="C548" s="355"/>
    </row>
    <row r="549" spans="3:3" ht="15.75" customHeight="1">
      <c r="C549" s="355"/>
    </row>
    <row r="550" spans="3:3" ht="15.75" customHeight="1">
      <c r="C550" s="355"/>
    </row>
    <row r="551" spans="3:3" ht="15.75" customHeight="1">
      <c r="C551" s="355"/>
    </row>
    <row r="552" spans="3:3" ht="15.75" customHeight="1">
      <c r="C552" s="355"/>
    </row>
    <row r="553" spans="3:3" ht="15.75" customHeight="1">
      <c r="C553" s="355"/>
    </row>
    <row r="554" spans="3:3" ht="15.75" customHeight="1">
      <c r="C554" s="355"/>
    </row>
    <row r="555" spans="3:3" ht="15.75" customHeight="1">
      <c r="C555" s="355"/>
    </row>
    <row r="556" spans="3:3" ht="15.75" customHeight="1">
      <c r="C556" s="355"/>
    </row>
    <row r="557" spans="3:3" ht="15.75" customHeight="1">
      <c r="C557" s="355"/>
    </row>
    <row r="558" spans="3:3" ht="15.75" customHeight="1">
      <c r="C558" s="355"/>
    </row>
    <row r="559" spans="3:3" ht="15.75" customHeight="1">
      <c r="C559" s="355"/>
    </row>
    <row r="560" spans="3:3" ht="15.75" customHeight="1">
      <c r="C560" s="355"/>
    </row>
    <row r="561" spans="3:3" ht="15.75" customHeight="1">
      <c r="C561" s="355"/>
    </row>
    <row r="562" spans="3:3" ht="15.75" customHeight="1">
      <c r="C562" s="355"/>
    </row>
    <row r="563" spans="3:3" ht="15.75" customHeight="1">
      <c r="C563" s="355"/>
    </row>
    <row r="564" spans="3:3" ht="15.75" customHeight="1">
      <c r="C564" s="355"/>
    </row>
    <row r="565" spans="3:3" ht="15.75" customHeight="1">
      <c r="C565" s="355"/>
    </row>
    <row r="566" spans="3:3" ht="15.75" customHeight="1"/>
    <row r="567" spans="3:3" ht="15.75" customHeight="1"/>
    <row r="568" spans="3:3" ht="15.75" customHeight="1"/>
    <row r="569" spans="3:3" ht="15.75" customHeight="1"/>
    <row r="570" spans="3:3" ht="15.75" customHeight="1"/>
    <row r="571" spans="3:3" ht="15.75" customHeight="1"/>
    <row r="572" spans="3:3" ht="15.75" customHeight="1"/>
    <row r="573" spans="3:3" ht="15.75" customHeight="1"/>
    <row r="574" spans="3:3" ht="15.75" customHeight="1"/>
    <row r="575" spans="3:3" ht="15.75" customHeight="1"/>
    <row r="576" spans="3:3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0">
    <mergeCell ref="A11:B11"/>
    <mergeCell ref="A4:A5"/>
    <mergeCell ref="A1:R1"/>
    <mergeCell ref="A13:B13"/>
    <mergeCell ref="A12:B12"/>
    <mergeCell ref="A18:B18"/>
    <mergeCell ref="A14:B14"/>
    <mergeCell ref="A16:B16"/>
    <mergeCell ref="A17:B17"/>
    <mergeCell ref="A15:B15"/>
  </mergeCells>
  <pageMargins left="0.511811024" right="0.511811024" top="0.78740157499999996" bottom="0.7874015749999999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Z1000"/>
  <sheetViews>
    <sheetView topLeftCell="A2" workbookViewId="0">
      <selection activeCell="A31" sqref="A31"/>
    </sheetView>
  </sheetViews>
  <sheetFormatPr defaultColWidth="14.42578125" defaultRowHeight="15" customHeight="1"/>
  <cols>
    <col min="1" max="1" width="62.85546875" customWidth="1"/>
    <col min="2" max="2" width="28.85546875" customWidth="1"/>
    <col min="3" max="4" width="19" customWidth="1"/>
    <col min="5" max="6" width="14.42578125" customWidth="1"/>
  </cols>
  <sheetData>
    <row r="1" spans="1:23" ht="53.25" customHeight="1">
      <c r="A1" s="440" t="s">
        <v>56</v>
      </c>
      <c r="B1" s="390"/>
      <c r="C1" s="390"/>
      <c r="D1" s="390"/>
      <c r="E1" s="390"/>
      <c r="F1" s="392"/>
      <c r="G1" s="19"/>
      <c r="H1" s="19"/>
    </row>
    <row r="3" spans="1:23">
      <c r="A3" s="31"/>
      <c r="B3" s="31"/>
      <c r="C3" s="31"/>
      <c r="D3" s="3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>
      <c r="A4" s="436" t="s">
        <v>57</v>
      </c>
      <c r="B4" s="437"/>
      <c r="C4" s="435"/>
      <c r="D4" s="377"/>
      <c r="E4" s="377"/>
      <c r="F4" s="377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>
      <c r="A5" s="32" t="s">
        <v>58</v>
      </c>
      <c r="B5" s="32" t="s">
        <v>59</v>
      </c>
      <c r="C5" s="31"/>
      <c r="D5" s="31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>
      <c r="A6" s="80" t="s">
        <v>92</v>
      </c>
      <c r="B6" s="33">
        <v>560</v>
      </c>
      <c r="C6" s="31"/>
      <c r="D6" s="31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>
      <c r="A7" s="34" t="s">
        <v>60</v>
      </c>
      <c r="B7" s="34">
        <f>SUM(B6)</f>
        <v>560</v>
      </c>
      <c r="C7" s="31"/>
      <c r="D7" s="31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>
      <c r="A8" s="31"/>
      <c r="B8" s="31"/>
      <c r="C8" s="31"/>
      <c r="D8" s="31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>
      <c r="A9" s="31"/>
      <c r="B9" s="31"/>
      <c r="C9" s="31"/>
      <c r="D9" s="31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>
      <c r="A10" s="438" t="s">
        <v>28</v>
      </c>
      <c r="B10" s="439"/>
      <c r="C10" s="31"/>
      <c r="D10" s="31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>
      <c r="A11" s="32" t="s">
        <v>58</v>
      </c>
      <c r="B11" s="32" t="s">
        <v>59</v>
      </c>
      <c r="C11" s="31"/>
      <c r="D11" s="31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>
      <c r="A12" s="80" t="s">
        <v>93</v>
      </c>
      <c r="B12" s="33">
        <v>400</v>
      </c>
      <c r="C12" s="31"/>
      <c r="D12" s="31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>
      <c r="A13" s="34" t="s">
        <v>60</v>
      </c>
      <c r="B13" s="34">
        <f>SUM(B12)</f>
        <v>400</v>
      </c>
      <c r="C13" s="31"/>
      <c r="D13" s="31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>
      <c r="A14" s="31"/>
      <c r="B14" s="31"/>
      <c r="C14" s="31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>
      <c r="A15" s="31"/>
      <c r="B15" s="31"/>
      <c r="C15" s="31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6" ht="61.5" customHeight="1">
      <c r="A18" s="35" t="s">
        <v>61</v>
      </c>
      <c r="B18" s="35" t="s">
        <v>62</v>
      </c>
      <c r="C18" s="36" t="s">
        <v>63</v>
      </c>
      <c r="D18" s="36" t="s">
        <v>64</v>
      </c>
      <c r="E18" s="37" t="s">
        <v>65</v>
      </c>
      <c r="F18" s="37" t="s">
        <v>35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9"/>
      <c r="Y18" s="39"/>
      <c r="Z18" s="39"/>
    </row>
    <row r="19" spans="1:26" ht="17.25" customHeight="1" thickTop="1" thickBot="1">
      <c r="A19" s="64" t="str">
        <f>A4</f>
        <v>ENDOSCOPIA</v>
      </c>
      <c r="B19" s="65">
        <f>B7</f>
        <v>560</v>
      </c>
      <c r="C19" s="66"/>
      <c r="D19" s="66"/>
      <c r="E19" s="67"/>
      <c r="F19" s="68"/>
      <c r="G19" s="40"/>
      <c r="H19" s="4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6" ht="16.5" thickTop="1" thickBot="1">
      <c r="A20" s="72" t="str">
        <f>A10</f>
        <v>COLONOSCOPIA</v>
      </c>
      <c r="B20" s="73">
        <f>B13</f>
        <v>400</v>
      </c>
      <c r="C20" s="69"/>
      <c r="D20" s="69"/>
      <c r="E20" s="74"/>
      <c r="F20" s="75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6" ht="15.75" customHeight="1" thickBot="1">
      <c r="A21" s="76" t="s">
        <v>15</v>
      </c>
      <c r="B21" s="77">
        <f>SUM(B19:B20)</f>
        <v>960</v>
      </c>
      <c r="C21" s="70"/>
      <c r="D21" s="71"/>
      <c r="E21" s="78"/>
      <c r="F21" s="7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6" ht="15.75" customHeight="1">
      <c r="A22" s="31"/>
      <c r="B22" s="31"/>
      <c r="C22" s="31"/>
      <c r="D22" s="31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6" ht="15.75" customHeight="1">
      <c r="A23" s="31"/>
      <c r="B23" s="41"/>
      <c r="C23" s="31"/>
      <c r="D23" s="31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6" ht="15.75" customHeight="1">
      <c r="A24" s="31"/>
      <c r="B24" s="31"/>
      <c r="C24" s="31"/>
      <c r="D24" s="31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6" ht="15.7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6" ht="15.7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6" ht="15.7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6" ht="15.7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6" ht="15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6" ht="15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6" ht="15.7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6" ht="15.7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ht="15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ht="15.7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ht="15.7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ht="15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3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1:23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1:23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1:23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1:23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1:23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1:23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1:23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1:23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 spans="1:23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1:23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1:23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1:23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1:23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 spans="1:23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1:23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1:23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1:23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1:23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23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23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  <row r="111" spans="1:23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23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</row>
    <row r="113" spans="1:23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</row>
    <row r="114" spans="1:23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</row>
    <row r="115" spans="1:23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</row>
    <row r="116" spans="1:23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</row>
    <row r="117" spans="1:23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</row>
    <row r="118" spans="1:23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0" spans="1:23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</row>
    <row r="121" spans="1:23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</row>
    <row r="122" spans="1:23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1:23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1:23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 spans="1:23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</row>
    <row r="126" spans="1:23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</row>
    <row r="127" spans="1:23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</row>
    <row r="128" spans="1:23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 spans="1:23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1:23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 spans="1:23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 spans="1:23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</row>
    <row r="133" spans="1:23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</row>
    <row r="134" spans="1:23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</row>
    <row r="135" spans="1:23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</row>
    <row r="136" spans="1:23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</row>
    <row r="137" spans="1:23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</row>
    <row r="138" spans="1:23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</row>
    <row r="139" spans="1:23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</row>
    <row r="140" spans="1:23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</row>
    <row r="141" spans="1:23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</row>
    <row r="142" spans="1:23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</row>
    <row r="143" spans="1:23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</row>
    <row r="144" spans="1:23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 spans="1:23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</row>
    <row r="146" spans="1:23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</row>
    <row r="147" spans="1:23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 spans="1:23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</row>
    <row r="149" spans="1:23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</row>
    <row r="150" spans="1:23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</row>
    <row r="151" spans="1:23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</row>
    <row r="152" spans="1:23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1:23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 spans="1:23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</row>
    <row r="156" spans="1:23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</row>
    <row r="157" spans="1:23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 spans="1:23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</row>
    <row r="159" spans="1:23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 spans="1:23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</row>
    <row r="161" spans="1:23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</row>
    <row r="162" spans="1:23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3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 spans="1:23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</row>
    <row r="165" spans="1:23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1:23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</row>
    <row r="167" spans="1:23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</row>
    <row r="168" spans="1:23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1:23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</row>
    <row r="170" spans="1:23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</row>
    <row r="171" spans="1:23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</row>
    <row r="172" spans="1:23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</row>
    <row r="173" spans="1:23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</row>
    <row r="174" spans="1:23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</row>
    <row r="175" spans="1:23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</row>
    <row r="176" spans="1:23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</row>
    <row r="177" spans="1:23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</row>
    <row r="178" spans="1:23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</row>
    <row r="179" spans="1:23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</row>
    <row r="180" spans="1:23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</row>
    <row r="181" spans="1:23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</row>
    <row r="182" spans="1:23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</row>
    <row r="183" spans="1:23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</row>
    <row r="184" spans="1:23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</row>
    <row r="185" spans="1:23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</row>
    <row r="186" spans="1:23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</row>
    <row r="187" spans="1:23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 spans="1:23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</row>
    <row r="189" spans="1:23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</row>
    <row r="190" spans="1:23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</row>
    <row r="191" spans="1:23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</row>
    <row r="192" spans="1:23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</row>
    <row r="193" spans="1:23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</row>
    <row r="194" spans="1:23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</row>
    <row r="195" spans="1:23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</row>
    <row r="196" spans="1:23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</row>
    <row r="197" spans="1:23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1:23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 spans="1:23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 spans="1:23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</row>
    <row r="201" spans="1:23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</row>
    <row r="202" spans="1:23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</row>
    <row r="203" spans="1:23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</row>
    <row r="204" spans="1:23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</row>
    <row r="205" spans="1:23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</row>
    <row r="206" spans="1:23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 spans="1:23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 spans="1:23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 spans="1:23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 spans="1:23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 spans="1:23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  <row r="212" spans="1:23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</row>
    <row r="213" spans="1:23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</row>
    <row r="214" spans="1:23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</row>
    <row r="215" spans="1:23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 spans="1:23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 spans="1:23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</row>
    <row r="218" spans="1:23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</row>
    <row r="219" spans="1:23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</row>
    <row r="220" spans="1:23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</row>
    <row r="221" spans="1:23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</row>
    <row r="222" spans="1:23" ht="15.75" customHeight="1"/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4:F4"/>
    <mergeCell ref="A4:B4"/>
    <mergeCell ref="A10:B10"/>
    <mergeCell ref="A1:F1"/>
  </mergeCells>
  <pageMargins left="0.511811024" right="0.511811024" top="0.78740157499999996" bottom="0.7874015749999999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3" sqref="B3"/>
    </sheetView>
  </sheetViews>
  <sheetFormatPr defaultColWidth="8.85546875" defaultRowHeight="15"/>
  <cols>
    <col min="1" max="1" width="28" customWidth="1"/>
    <col min="2" max="2" width="30.140625" customWidth="1"/>
    <col min="3" max="3" width="53" customWidth="1"/>
  </cols>
  <sheetData>
    <row r="1" spans="1:3" ht="15.75" thickBot="1">
      <c r="A1" s="328" t="s">
        <v>145</v>
      </c>
      <c r="B1" s="329" t="s">
        <v>146</v>
      </c>
      <c r="C1" s="329" t="s">
        <v>147</v>
      </c>
    </row>
    <row r="2" spans="1:3">
      <c r="A2" s="330" t="s">
        <v>148</v>
      </c>
      <c r="B2" s="331" t="s">
        <v>159</v>
      </c>
      <c r="C2" s="332" t="s">
        <v>150</v>
      </c>
    </row>
    <row r="3" spans="1:3" ht="15.75" thickBot="1">
      <c r="A3" s="333" t="s">
        <v>149</v>
      </c>
      <c r="B3" s="334" t="s">
        <v>160</v>
      </c>
      <c r="C3" s="335" t="s">
        <v>151</v>
      </c>
    </row>
    <row r="7" spans="1:3" ht="15.75" thickBot="1"/>
    <row r="8" spans="1:3" ht="16.5" thickBot="1">
      <c r="A8" s="441" t="s">
        <v>70</v>
      </c>
      <c r="B8" s="443" t="s">
        <v>152</v>
      </c>
      <c r="C8" s="444"/>
    </row>
    <row r="9" spans="1:3" ht="15.75" thickBot="1">
      <c r="A9" s="442"/>
      <c r="B9" s="338" t="s">
        <v>32</v>
      </c>
      <c r="C9" s="339" t="s">
        <v>146</v>
      </c>
    </row>
    <row r="10" spans="1:3" ht="30">
      <c r="A10" s="336" t="s">
        <v>27</v>
      </c>
      <c r="B10" s="340" t="s">
        <v>80</v>
      </c>
      <c r="C10" s="341">
        <v>243.85</v>
      </c>
    </row>
    <row r="11" spans="1:3">
      <c r="A11" s="337" t="s">
        <v>28</v>
      </c>
      <c r="B11" s="340" t="s">
        <v>45</v>
      </c>
      <c r="C11" s="342">
        <v>327.10000000000002</v>
      </c>
    </row>
    <row r="12" spans="1:3" ht="10.5" customHeight="1" thickBot="1">
      <c r="A12" s="345"/>
      <c r="B12" s="343"/>
      <c r="C12" s="344"/>
    </row>
  </sheetData>
  <mergeCells count="2">
    <mergeCell ref="A8:A9"/>
    <mergeCell ref="B8:C8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Orientações Preenchimento </vt:lpstr>
      <vt:lpstr>Oferta Prestador</vt:lpstr>
      <vt:lpstr>Esogagogastroduodenoscopia </vt:lpstr>
      <vt:lpstr>Colonoscopia </vt:lpstr>
      <vt:lpstr>Financiamento</vt:lpstr>
      <vt:lpstr>Faixas de Incentivos Endo</vt:lpstr>
      <vt:lpstr>Faixas de Incentivos Colono</vt:lpstr>
      <vt:lpstr>Oferta Total Prestador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Itamaro Gonçalves</dc:creator>
  <cp:lastModifiedBy>mariana.goncalves</cp:lastModifiedBy>
  <dcterms:created xsi:type="dcterms:W3CDTF">2018-07-13T17:30:35Z</dcterms:created>
  <dcterms:modified xsi:type="dcterms:W3CDTF">2018-08-20T12:42:49Z</dcterms:modified>
</cp:coreProperties>
</file>